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ere\Documents\Documents\Tariefberekening\"/>
    </mc:Choice>
  </mc:AlternateContent>
  <workbookProtection lockStructure="1"/>
  <bookViews>
    <workbookView xWindow="0" yWindow="0" windowWidth="15348" windowHeight="6780" tabRatio="531"/>
  </bookViews>
  <sheets>
    <sheet name="Opening" sheetId="7" r:id="rId1"/>
    <sheet name="Trekker" sheetId="2" r:id="rId2"/>
    <sheet name="Werktuig" sheetId="1" r:id="rId3"/>
    <sheet name="Zelfrijder" sheetId="6" r:id="rId4"/>
    <sheet name="Index" sheetId="8" r:id="rId5"/>
    <sheet name="Toelichting" sheetId="4" r:id="rId6"/>
  </sheets>
  <definedNames>
    <definedName name="_xlnm.Print_Area" localSheetId="4">Index!$B$2:$F$19</definedName>
    <definedName name="_xlnm.Print_Area" localSheetId="1">Trekker!$B$2:$H$43</definedName>
    <definedName name="_xlnm.Print_Area" localSheetId="2">Werktuig!$B$2:$H$41</definedName>
    <definedName name="_xlnm.Print_Area" localSheetId="3">Zelfrijder!$B$2:$H$48</definedName>
    <definedName name="_xlnm.Print_Titles" localSheetId="5">Toelichting!$A:$A,Toelichting!$2:$2</definedName>
    <definedName name="ja_nee">Werktuig!$B$88:$B$90</definedName>
    <definedName name="toelichting">Toelichting!#REF!</definedName>
    <definedName name="Trekker" localSheetId="3">Zelfrijder!$B$2:$G$36</definedName>
    <definedName name="Trekker">Trekker!$B$2:$G$36</definedName>
    <definedName name="werktuig">Werktuig!$B$2:$H$34</definedName>
    <definedName name="Zelfrijder">Zelfrijder!$B$2:$H$41</definedName>
  </definedNames>
  <calcPr calcId="162913"/>
</workbook>
</file>

<file path=xl/calcChain.xml><?xml version="1.0" encoding="utf-8"?>
<calcChain xmlns="http://schemas.openxmlformats.org/spreadsheetml/2006/main">
  <c r="C53" i="4" l="1"/>
  <c r="C25" i="4"/>
  <c r="G38" i="1" l="1"/>
  <c r="G30" i="6" l="1"/>
  <c r="G30" i="2"/>
  <c r="J30" i="2" s="1"/>
  <c r="C51" i="4"/>
  <c r="D24" i="2"/>
  <c r="G27" i="2" s="1"/>
  <c r="D24" i="6"/>
  <c r="G27" i="6" s="1"/>
  <c r="B26" i="8"/>
  <c r="D6" i="8"/>
  <c r="F6" i="8" s="1"/>
  <c r="D7" i="8"/>
  <c r="F7" i="8" s="1"/>
  <c r="D8" i="8"/>
  <c r="F8" i="8" s="1"/>
  <c r="E16" i="8"/>
  <c r="E17" i="8"/>
  <c r="C18" i="8"/>
  <c r="B37" i="4"/>
  <c r="B57" i="4" s="1"/>
  <c r="A37" i="4"/>
  <c r="A57" i="4" s="1"/>
  <c r="B39" i="4"/>
  <c r="C52" i="4"/>
  <c r="C44" i="4"/>
  <c r="C45" i="4"/>
  <c r="C47" i="4"/>
  <c r="C48" i="4"/>
  <c r="C49" i="4"/>
  <c r="C40" i="4"/>
  <c r="C26" i="4"/>
  <c r="C28" i="4"/>
  <c r="C29" i="4"/>
  <c r="C30" i="4"/>
  <c r="B56" i="4"/>
  <c r="A56" i="4"/>
  <c r="A54" i="4"/>
  <c r="B54" i="4"/>
  <c r="A36" i="4"/>
  <c r="A55" i="4" s="1"/>
  <c r="B36" i="4"/>
  <c r="B55" i="4" s="1"/>
  <c r="B53" i="4"/>
  <c r="A53" i="4"/>
  <c r="B51" i="4"/>
  <c r="B52" i="4"/>
  <c r="A52" i="4"/>
  <c r="A51" i="4"/>
  <c r="B50" i="4"/>
  <c r="A50" i="4"/>
  <c r="B40" i="4"/>
  <c r="B41" i="4"/>
  <c r="B42" i="4"/>
  <c r="B43" i="4"/>
  <c r="B44" i="4"/>
  <c r="B45" i="4"/>
  <c r="B46" i="4"/>
  <c r="B47" i="4"/>
  <c r="B48" i="4"/>
  <c r="B49" i="4"/>
  <c r="A41" i="4"/>
  <c r="A42" i="4"/>
  <c r="A43" i="4"/>
  <c r="A44" i="4"/>
  <c r="A45" i="4"/>
  <c r="A46" i="4"/>
  <c r="A47" i="4"/>
  <c r="A48" i="4"/>
  <c r="A49" i="4"/>
  <c r="A40" i="4"/>
  <c r="A25" i="4"/>
  <c r="B25" i="4"/>
  <c r="A26" i="4"/>
  <c r="B26" i="4"/>
  <c r="A27" i="4"/>
  <c r="B27" i="4"/>
  <c r="A28" i="4"/>
  <c r="B28" i="4"/>
  <c r="A29" i="4"/>
  <c r="B29" i="4"/>
  <c r="A30" i="4"/>
  <c r="B30" i="4"/>
  <c r="A24" i="4"/>
  <c r="B24" i="4"/>
  <c r="A23" i="4"/>
  <c r="B23" i="4"/>
  <c r="A22" i="4"/>
  <c r="B22" i="4"/>
  <c r="B21" i="4"/>
  <c r="A21" i="4"/>
  <c r="G6" i="2"/>
  <c r="G9" i="2" s="1"/>
  <c r="G5" i="2"/>
  <c r="G17" i="2"/>
  <c r="G14" i="2"/>
  <c r="G12" i="2"/>
  <c r="B38" i="2"/>
  <c r="B41" i="2"/>
  <c r="B42" i="2"/>
  <c r="B40" i="2"/>
  <c r="B39" i="2"/>
  <c r="G37" i="2"/>
  <c r="G8" i="2"/>
  <c r="G4" i="2"/>
  <c r="B38" i="1"/>
  <c r="B39" i="1" s="1"/>
  <c r="B37" i="1"/>
  <c r="G9" i="1"/>
  <c r="G6" i="1"/>
  <c r="G5" i="1"/>
  <c r="G13" i="1" s="1"/>
  <c r="G12" i="1"/>
  <c r="G15" i="1"/>
  <c r="G16" i="1"/>
  <c r="G17" i="1"/>
  <c r="G21" i="1"/>
  <c r="G25" i="1"/>
  <c r="B36" i="1"/>
  <c r="G35" i="1"/>
  <c r="D34" i="1"/>
  <c r="B25" i="1"/>
  <c r="G32" i="1"/>
  <c r="B33" i="1"/>
  <c r="C34" i="1" s="1"/>
  <c r="G8" i="1"/>
  <c r="D32" i="1"/>
  <c r="B32" i="1"/>
  <c r="B34" i="1"/>
  <c r="B46" i="6"/>
  <c r="B45" i="6"/>
  <c r="B44" i="6"/>
  <c r="B43" i="6"/>
  <c r="B47" i="6"/>
  <c r="G5" i="6"/>
  <c r="G13" i="6" s="1"/>
  <c r="G42" i="6"/>
  <c r="G39" i="6"/>
  <c r="D41" i="6"/>
  <c r="B40" i="6"/>
  <c r="D40" i="6" s="1"/>
  <c r="G4" i="6"/>
  <c r="B41" i="6"/>
  <c r="D39" i="6"/>
  <c r="B39" i="6"/>
  <c r="E18" i="8" l="1"/>
  <c r="G16" i="6"/>
  <c r="G9" i="6"/>
  <c r="G15" i="6"/>
  <c r="G6" i="6"/>
  <c r="G8" i="6" s="1"/>
  <c r="G14" i="6"/>
  <c r="G17" i="6"/>
  <c r="G12" i="6"/>
  <c r="G14" i="1"/>
  <c r="G22" i="1"/>
  <c r="G23" i="1" s="1"/>
  <c r="G27" i="1" s="1"/>
  <c r="G29" i="1" s="1"/>
  <c r="G11" i="2"/>
  <c r="G15" i="2"/>
  <c r="G16" i="2"/>
  <c r="G13" i="2"/>
  <c r="D10" i="8"/>
  <c r="F10" i="8" s="1"/>
  <c r="F12" i="8" s="1"/>
  <c r="C12" i="8" s="1"/>
  <c r="D33" i="1"/>
  <c r="G11" i="1"/>
  <c r="J27" i="2"/>
  <c r="C41" i="6"/>
  <c r="G11" i="6" l="1"/>
  <c r="G19" i="6" s="1"/>
  <c r="G21" i="6" s="1"/>
  <c r="G31" i="6" s="1"/>
  <c r="G32" i="6" s="1"/>
  <c r="G34" i="6" s="1"/>
  <c r="G36" i="6" s="1"/>
  <c r="G19" i="1"/>
  <c r="G19" i="2"/>
  <c r="G21" i="2" s="1"/>
  <c r="J21" i="2" s="1"/>
  <c r="J34" i="2" s="1"/>
  <c r="G47" i="6" l="1"/>
  <c r="G31" i="2"/>
  <c r="G32" i="2" s="1"/>
  <c r="G34" i="2" s="1"/>
  <c r="G42" i="2" s="1"/>
  <c r="G39" i="1" s="1"/>
  <c r="B40" i="1" s="1"/>
  <c r="G40" i="1" s="1"/>
  <c r="G36" i="2" l="1"/>
</calcChain>
</file>

<file path=xl/comments1.xml><?xml version="1.0" encoding="utf-8"?>
<comments xmlns="http://schemas.openxmlformats.org/spreadsheetml/2006/main">
  <authors>
    <author>Henk de Jong</author>
    <author>Theo Felten</author>
  </authors>
  <commentList>
    <comment ref="C10" authorId="0" shapeId="0">
      <text>
        <r>
          <rPr>
            <sz val="8"/>
            <color indexed="81"/>
            <rFont val="Tahoma"/>
            <family val="2"/>
          </rPr>
          <t>Hieronder kunt u waarden invoeren van 0 t/m 100 %</t>
        </r>
      </text>
    </comment>
    <comment ref="E10" authorId="0" shapeId="0">
      <text>
        <r>
          <rPr>
            <sz val="8"/>
            <color indexed="81"/>
            <rFont val="Tahoma"/>
            <family val="2"/>
          </rPr>
          <t xml:space="preserve">Kosten in guldens. Deze waarde wordt in de berekening opgenomen, als er </t>
        </r>
        <r>
          <rPr>
            <b/>
            <sz val="8"/>
            <color indexed="81"/>
            <rFont val="Tahoma"/>
            <family val="2"/>
          </rPr>
          <t>geen
 percentage</t>
        </r>
        <r>
          <rPr>
            <sz val="8"/>
            <color indexed="81"/>
            <rFont val="Tahoma"/>
            <family val="2"/>
          </rPr>
          <t xml:space="preserve"> is ingevuld.</t>
        </r>
      </text>
    </comment>
    <comment ref="B14" authorId="0" shapeId="0">
      <text>
        <r>
          <rPr>
            <sz val="8"/>
            <color indexed="81"/>
            <rFont val="Tahoma"/>
            <family val="2"/>
          </rPr>
          <t xml:space="preserve">Uren besteed aan klein onderhoud, doorsmeren machine, schoonspuiten en eventueel eigen reparaties.
</t>
        </r>
      </text>
    </comment>
    <comment ref="C24" authorId="0" shapeId="0">
      <text>
        <r>
          <rPr>
            <sz val="8"/>
            <color indexed="81"/>
            <rFont val="Tahoma"/>
            <family val="2"/>
          </rPr>
          <t>T.b.v. berekening brandstofverbruik.
Een motor wordt niet voor 100 % belast. 
Norm: trekker 2wiel aangedreven 60%; 4-wiel 70% Bron: IMAG</t>
        </r>
      </text>
    </comment>
    <comment ref="E24" authorId="0" shapeId="0">
      <text>
        <r>
          <rPr>
            <sz val="8"/>
            <color indexed="81"/>
            <rFont val="Tahoma"/>
            <family val="2"/>
          </rPr>
          <t>Indien hier niets is ingevuld, wordt de berekende brandstofverbruik genomen (zie toelichting)</t>
        </r>
      </text>
    </comment>
    <comment ref="C26" authorId="0" shapeId="0">
      <text>
        <r>
          <rPr>
            <sz val="8"/>
            <color indexed="81"/>
            <rFont val="Tahoma"/>
            <family val="2"/>
          </rPr>
          <t>Toeslag voor het gebruik van smeermiddelen.</t>
        </r>
      </text>
    </comment>
    <comment ref="C29" authorId="0" shapeId="0">
      <text>
        <r>
          <rPr>
            <sz val="8"/>
            <color indexed="81"/>
            <rFont val="Tahoma"/>
            <family val="2"/>
          </rPr>
          <t xml:space="preserve">De arbeidskosten per doorberekende uur. </t>
        </r>
      </text>
    </comment>
    <comment ref="C32" authorId="0" shapeId="0">
      <text>
        <r>
          <rPr>
            <sz val="8"/>
            <color indexed="81"/>
            <rFont val="Tahoma"/>
            <family val="2"/>
          </rPr>
          <t>Toeslag voor niet in te calculeren risico's en nog niet in rekening gebrachte indirecte kosten.</t>
        </r>
      </text>
    </comment>
    <comment ref="B38" authorId="0" shapeId="0">
      <text>
        <r>
          <rPr>
            <sz val="8"/>
            <color indexed="81"/>
            <rFont val="Tahoma"/>
            <family val="2"/>
          </rPr>
          <t>Het gehanteerde rentepercentage van afgelopen jaar.</t>
        </r>
      </text>
    </comment>
    <comment ref="B39" authorId="0" shapeId="0">
      <text>
        <r>
          <rPr>
            <sz val="8"/>
            <color indexed="81"/>
            <rFont val="Tahoma"/>
            <family val="2"/>
          </rPr>
          <t>Het gehanteerde rentepercentage van het voorgaande jaar.</t>
        </r>
      </text>
    </comment>
    <comment ref="B40" authorId="0" shapeId="0">
      <text>
        <r>
          <rPr>
            <sz val="8"/>
            <color indexed="81"/>
            <rFont val="Tahoma"/>
            <family val="2"/>
          </rPr>
          <t>De gehanteerde brandstofprijs in de berekende kostprijs van afgelopen jaar.</t>
        </r>
      </text>
    </comment>
    <comment ref="B41" authorId="0" shapeId="0">
      <text>
        <r>
          <rPr>
            <sz val="8"/>
            <color indexed="81"/>
            <rFont val="Tahoma"/>
            <family val="2"/>
          </rPr>
          <t>De stijging van de arbeidskosten. Let hierbij op of het arbeid bedreft met vast, vast+obf of los dienstverband betreft.</t>
        </r>
      </text>
    </comment>
    <comment ref="B43" authorId="1" shapeId="0">
      <text>
        <r>
          <rPr>
            <sz val="8"/>
            <color indexed="81"/>
            <rFont val="Tahoma"/>
            <family val="2"/>
          </rPr>
          <t xml:space="preserve">Hieronder kunt u eventueel een toelichting op de berekening geven wanneer bijvoorbeeld een opdrachtgever daar om vraagt.
</t>
        </r>
      </text>
    </comment>
  </commentList>
</comments>
</file>

<file path=xl/comments2.xml><?xml version="1.0" encoding="utf-8"?>
<comments xmlns="http://schemas.openxmlformats.org/spreadsheetml/2006/main">
  <authors>
    <author>Henk de Jong</author>
    <author>Theo Felten</author>
  </authors>
  <commentList>
    <comment ref="C10" authorId="0" shapeId="0">
      <text>
        <r>
          <rPr>
            <sz val="8"/>
            <color indexed="81"/>
            <rFont val="Tahoma"/>
            <family val="2"/>
          </rPr>
          <t>Hieronder kunt u waarden invoeren van 0 t/m 100 %</t>
        </r>
      </text>
    </comment>
    <comment ref="E10" authorId="0" shapeId="0">
      <text>
        <r>
          <rPr>
            <sz val="8"/>
            <color indexed="81"/>
            <rFont val="Tahoma"/>
            <family val="2"/>
          </rPr>
          <t xml:space="preserve">Kosten in guldens. Deze waarde wordt in de berekening opgenomen, als er </t>
        </r>
        <r>
          <rPr>
            <b/>
            <sz val="8"/>
            <color indexed="81"/>
            <rFont val="Tahoma"/>
            <family val="2"/>
          </rPr>
          <t>geen
 percentage</t>
        </r>
        <r>
          <rPr>
            <sz val="8"/>
            <color indexed="81"/>
            <rFont val="Tahoma"/>
            <family val="2"/>
          </rPr>
          <t xml:space="preserve"> is ingevuld.</t>
        </r>
      </text>
    </comment>
    <comment ref="B14" authorId="0" shapeId="0">
      <text>
        <r>
          <rPr>
            <sz val="8"/>
            <color indexed="81"/>
            <rFont val="Tahoma"/>
            <family val="2"/>
          </rPr>
          <t>Uren besteed aan klein onderhoud, doorsmeren machine, schoonspuiten en eventueel eigen reparaties.</t>
        </r>
      </text>
    </comment>
    <comment ref="C22" authorId="0" shapeId="0">
      <text>
        <r>
          <rPr>
            <sz val="8"/>
            <color indexed="81"/>
            <rFont val="Tahoma"/>
            <family val="2"/>
          </rPr>
          <t>Toeslag voor niet in te calculeren risico's en nog niet in rekening gebrachte indirecte kosten.</t>
        </r>
      </text>
    </comment>
    <comment ref="C25" authorId="0" shapeId="0">
      <text>
        <r>
          <rPr>
            <sz val="8"/>
            <color indexed="81"/>
            <rFont val="Tahoma"/>
            <family val="2"/>
          </rPr>
          <t>Indien niets invuld, wordt het tarief van de trekker, inclusief chauffeur, van het werkblad trekker gebruikt.</t>
        </r>
      </text>
    </comment>
    <comment ref="B31" authorId="0" shapeId="0">
      <text>
        <r>
          <rPr>
            <sz val="8"/>
            <color indexed="81"/>
            <rFont val="Tahoma"/>
            <family val="2"/>
          </rPr>
          <t>Als u naast een hectare tarief ook een uurtarief of hectare of ander tarief wilt hanteren.</t>
        </r>
      </text>
    </comment>
    <comment ref="C31" authorId="0" shapeId="0">
      <text>
        <r>
          <rPr>
            <sz val="8"/>
            <color indexed="81"/>
            <rFont val="Tahoma"/>
            <family val="2"/>
          </rPr>
          <t>Klik op de cel en kies ja of nee.</t>
        </r>
      </text>
    </comment>
    <comment ref="B32" authorId="0" shapeId="0">
      <text>
        <r>
          <rPr>
            <sz val="8"/>
            <color indexed="81"/>
            <rFont val="Tahoma"/>
            <family val="2"/>
          </rPr>
          <t xml:space="preserve">Vul hier in, welke eenheid zoals ha (hectare), m3 (kuubs), m (strekkende meter) etc.
</t>
        </r>
      </text>
    </comment>
    <comment ref="E32" authorId="0" shapeId="0">
      <text>
        <r>
          <rPr>
            <sz val="8"/>
            <color indexed="81"/>
            <rFont val="Tahoma"/>
            <family val="2"/>
          </rPr>
          <t>Indien u een ander bedrag dan hiernaast in rekening wilt bregen, kunt u dat hier invullen.</t>
        </r>
      </text>
    </comment>
    <comment ref="G32" authorId="0" shapeId="0">
      <text>
        <r>
          <rPr>
            <sz val="8"/>
            <color indexed="81"/>
            <rFont val="Arial"/>
            <family val="2"/>
          </rPr>
          <t>Standaard wordt hier de kosten van de man en brandstof vermeld van de trekker, vermeerd met % opslag voor o.a. bedrijfsleiding en risico.</t>
        </r>
      </text>
    </comment>
    <comment ref="B35" authorId="0" shapeId="0">
      <text>
        <r>
          <rPr>
            <sz val="8"/>
            <color indexed="81"/>
            <rFont val="Tahoma"/>
            <family val="2"/>
          </rPr>
          <t>Via deze optie kan de prijsindex berekend worden over het afgelopen jaar.</t>
        </r>
      </text>
    </comment>
    <comment ref="B36" authorId="0" shapeId="0">
      <text>
        <r>
          <rPr>
            <sz val="8"/>
            <color indexed="81"/>
            <rFont val="Tahoma"/>
            <family val="2"/>
          </rPr>
          <t>De prijsindex van de vervangingswaarde van het betreffende werktuig.</t>
        </r>
      </text>
    </comment>
    <comment ref="B37" authorId="0" shapeId="0">
      <text>
        <r>
          <rPr>
            <sz val="8"/>
            <color indexed="81"/>
            <rFont val="Tahoma"/>
            <family val="2"/>
          </rPr>
          <t>Het rentepercentage van het voorgaande jaar.</t>
        </r>
      </text>
    </comment>
    <comment ref="B41" authorId="1" shapeId="0">
      <text>
        <r>
          <rPr>
            <sz val="8"/>
            <color indexed="81"/>
            <rFont val="Tahoma"/>
            <family val="2"/>
          </rPr>
          <t xml:space="preserve">Hieronder kunt u eventueel een toelichting op de berekening geven wanneer bijvoorbeeld een opdrachtgever daar om vraagt.
</t>
        </r>
      </text>
    </comment>
  </commentList>
</comments>
</file>

<file path=xl/comments3.xml><?xml version="1.0" encoding="utf-8"?>
<comments xmlns="http://schemas.openxmlformats.org/spreadsheetml/2006/main">
  <authors>
    <author>Henk de Jong</author>
    <author>Theo Felten</author>
  </authors>
  <commentList>
    <comment ref="C10" authorId="0" shapeId="0">
      <text>
        <r>
          <rPr>
            <sz val="8"/>
            <color indexed="81"/>
            <rFont val="Tahoma"/>
            <family val="2"/>
          </rPr>
          <t>Hieronder kunt u waarden invoeren van 0 t/m 100 %</t>
        </r>
      </text>
    </comment>
    <comment ref="E10" authorId="0" shapeId="0">
      <text>
        <r>
          <rPr>
            <sz val="8"/>
            <color indexed="81"/>
            <rFont val="Tahoma"/>
            <family val="2"/>
          </rPr>
          <t xml:space="preserve">Kosten in euro's. Deze waarde wordt in de berekening opgenomen, als er </t>
        </r>
        <r>
          <rPr>
            <b/>
            <sz val="8"/>
            <color indexed="81"/>
            <rFont val="Tahoma"/>
            <family val="2"/>
          </rPr>
          <t>geen
 percentage</t>
        </r>
        <r>
          <rPr>
            <sz val="8"/>
            <color indexed="81"/>
            <rFont val="Tahoma"/>
            <family val="2"/>
          </rPr>
          <t xml:space="preserve"> is ingevuld.</t>
        </r>
      </text>
    </comment>
    <comment ref="B12" authorId="0" shapeId="0">
      <text>
        <r>
          <rPr>
            <sz val="8"/>
            <color indexed="81"/>
            <rFont val="Tahoma"/>
            <family val="2"/>
          </rPr>
          <t xml:space="preserve">Uren besteed aan klein onderhoud, doorsmeren machine, schoonspuiten en eventueel eigen reparaties.
</t>
        </r>
      </text>
    </comment>
    <comment ref="C24" authorId="0" shapeId="0">
      <text>
        <r>
          <rPr>
            <sz val="8"/>
            <color indexed="81"/>
            <rFont val="Tahoma"/>
            <family val="2"/>
          </rPr>
          <t>T.b.v. berekening brandstofverbruik.
Een motor wordt niet voor 100 % belast. 
Norm: trekker 2wiel aangedreven 60%; trekker 4-wiel 70% zelfrijder 80%
Bron: IMAG</t>
        </r>
      </text>
    </comment>
    <comment ref="E24" authorId="0" shapeId="0">
      <text>
        <r>
          <rPr>
            <sz val="8"/>
            <color indexed="81"/>
            <rFont val="Tahoma"/>
            <family val="2"/>
          </rPr>
          <t>Indien hier niets is ingevuld, wordt de berekende brandstofverbruik genomen (zie toelichting)</t>
        </r>
      </text>
    </comment>
    <comment ref="C26" authorId="0" shapeId="0">
      <text>
        <r>
          <rPr>
            <sz val="8"/>
            <color indexed="81"/>
            <rFont val="Tahoma"/>
            <family val="2"/>
          </rPr>
          <t>Toeslag voor het gebruik van smeermiddelen.</t>
        </r>
      </text>
    </comment>
    <comment ref="C29" authorId="0" shapeId="0">
      <text>
        <r>
          <rPr>
            <sz val="8"/>
            <color indexed="81"/>
            <rFont val="Tahoma"/>
            <family val="2"/>
          </rPr>
          <t xml:space="preserve">De arbeidskosten per doorberekende uur. </t>
        </r>
      </text>
    </comment>
    <comment ref="C32" authorId="0" shapeId="0">
      <text>
        <r>
          <rPr>
            <sz val="8"/>
            <color indexed="81"/>
            <rFont val="Tahoma"/>
            <family val="2"/>
          </rPr>
          <t>Toeslag voor niet in te calculeren risico's en nog niet in rekening gebrachte indirecte kosten.</t>
        </r>
      </text>
    </comment>
    <comment ref="B38" authorId="0" shapeId="0">
      <text>
        <r>
          <rPr>
            <sz val="8"/>
            <color indexed="81"/>
            <rFont val="Tahoma"/>
            <family val="2"/>
          </rPr>
          <t>Als u naast een hectare tarief ook een uurtarief of hectare of ander tarief wilt hanteren.</t>
        </r>
      </text>
    </comment>
    <comment ref="C38" authorId="0" shapeId="0">
      <text>
        <r>
          <rPr>
            <sz val="8"/>
            <color indexed="81"/>
            <rFont val="Tahoma"/>
            <family val="2"/>
          </rPr>
          <t>Klik op de cel en kies ja of nee.</t>
        </r>
      </text>
    </comment>
    <comment ref="B39" authorId="0" shapeId="0">
      <text>
        <r>
          <rPr>
            <sz val="8"/>
            <color indexed="81"/>
            <rFont val="Tahoma"/>
            <family val="2"/>
          </rPr>
          <t xml:space="preserve">Vul hier in, welke eenheid zoals ha (hectare), m3 (kuubs), m (strekkende meter) etc.
</t>
        </r>
      </text>
    </comment>
    <comment ref="E39" authorId="0" shapeId="0">
      <text>
        <r>
          <rPr>
            <sz val="8"/>
            <color indexed="81"/>
            <rFont val="Tahoma"/>
            <family val="2"/>
          </rPr>
          <t>Indien u een ander bedrag dan hiernaast in rekening wilt bregen, kunt u dat hier invullen.</t>
        </r>
      </text>
    </comment>
    <comment ref="G39" authorId="0" shapeId="0">
      <text>
        <r>
          <rPr>
            <sz val="8"/>
            <color indexed="81"/>
            <rFont val="Arial"/>
            <family val="2"/>
          </rPr>
          <t>Standaard wordt hier de kosten van de manuren en brandstof vermeld, vermeerd met % opslag voor o.a. bedrijfsleiding en risico.</t>
        </r>
      </text>
    </comment>
    <comment ref="B43" authorId="0" shapeId="0">
      <text>
        <r>
          <rPr>
            <sz val="8"/>
            <color indexed="81"/>
            <rFont val="Tahoma"/>
            <family val="2"/>
          </rPr>
          <t>Het gehanteerde rentepercentage van afgelopen jaar.</t>
        </r>
      </text>
    </comment>
    <comment ref="B44" authorId="0" shapeId="0">
      <text>
        <r>
          <rPr>
            <sz val="8"/>
            <color indexed="81"/>
            <rFont val="Tahoma"/>
            <family val="2"/>
          </rPr>
          <t>Het gehanteerde rentepercentage van het voorgaande jaar.</t>
        </r>
      </text>
    </comment>
    <comment ref="B45" authorId="0" shapeId="0">
      <text>
        <r>
          <rPr>
            <sz val="8"/>
            <color indexed="81"/>
            <rFont val="Tahoma"/>
            <family val="2"/>
          </rPr>
          <t>De gehanteerde brandstofprijs in de berekende kostprijs van afgelopen jaar.</t>
        </r>
      </text>
    </comment>
    <comment ref="B46" authorId="0" shapeId="0">
      <text>
        <r>
          <rPr>
            <sz val="8"/>
            <color indexed="81"/>
            <rFont val="Tahoma"/>
            <family val="2"/>
          </rPr>
          <t>De stijging van de arbeidskosten. Let hierbij op of het arbeid bedreft met vast, vast+obf of los dienstverband betreft.</t>
        </r>
      </text>
    </comment>
    <comment ref="B48" authorId="1" shapeId="0">
      <text>
        <r>
          <rPr>
            <sz val="8"/>
            <color indexed="81"/>
            <rFont val="Tahoma"/>
            <family val="2"/>
          </rPr>
          <t xml:space="preserve">Hieronder kunt u eventueel een toelichting op de berekening geven wanneer bijvoorbeeld een opdrachtgever daar om vraagt.
</t>
        </r>
      </text>
    </comment>
  </commentList>
</comments>
</file>

<file path=xl/comments4.xml><?xml version="1.0" encoding="utf-8"?>
<comments xmlns="http://schemas.openxmlformats.org/spreadsheetml/2006/main">
  <authors>
    <author>Henk de Jong</author>
  </authors>
  <commentList>
    <comment ref="B2" authorId="0" shapeId="0">
      <text>
        <r>
          <rPr>
            <sz val="8"/>
            <color indexed="81"/>
            <rFont val="Tahoma"/>
            <family val="2"/>
          </rPr>
          <t>Bij rode driehoekjes staat toelichting
Op blauwe tekst kunt u klikken met de muis voor toelichting.</t>
        </r>
      </text>
    </comment>
    <comment ref="B6" authorId="0" shapeId="0">
      <text>
        <r>
          <rPr>
            <sz val="8"/>
            <color indexed="81"/>
            <rFont val="Tahoma"/>
            <family val="2"/>
          </rPr>
          <t>De index voor arbeidskosten kunnen in de onderstaande tabel worden berekend.</t>
        </r>
      </text>
    </comment>
    <comment ref="B7" authorId="0" shapeId="0">
      <text>
        <r>
          <rPr>
            <sz val="8"/>
            <color indexed="81"/>
            <rFont val="Tahoma"/>
            <family val="2"/>
          </rPr>
          <t>De index voor brandstofkosten</t>
        </r>
      </text>
    </comment>
    <comment ref="B8" authorId="0" shapeId="0">
      <text>
        <r>
          <rPr>
            <sz val="8"/>
            <color indexed="81"/>
            <rFont val="Tahoma"/>
            <family val="2"/>
          </rPr>
          <t>Prijswijziging hulpstoffen, zoals bijvoorbeeld prijs van het touw bij persen.</t>
        </r>
      </text>
    </comment>
    <comment ref="B9" authorId="0" shapeId="0">
      <text>
        <r>
          <rPr>
            <sz val="8"/>
            <color indexed="81"/>
            <rFont val="Tahoma"/>
            <family val="2"/>
          </rPr>
          <t>Het verschil in rentepercentage: Oftewel huidig rentepercentage minus die van vorig jaar.</t>
        </r>
      </text>
    </comment>
    <comment ref="B10" authorId="0" shapeId="0">
      <text>
        <r>
          <rPr>
            <sz val="8"/>
            <color indexed="81"/>
            <rFont val="Tahoma"/>
            <family val="2"/>
          </rPr>
          <t>De indexkosten voor de prijs van de machine. De prijs is de vervangingswaarde.</t>
        </r>
      </text>
    </comment>
    <comment ref="F10" authorId="0" shapeId="0">
      <text>
        <r>
          <rPr>
            <sz val="8"/>
            <color indexed="81"/>
            <rFont val="Tahoma"/>
            <family val="2"/>
          </rPr>
          <t>Berekening: Kostenaandeel keer (index machines plus wijziging rente%)</t>
        </r>
      </text>
    </comment>
  </commentList>
</comments>
</file>

<file path=xl/sharedStrings.xml><?xml version="1.0" encoding="utf-8"?>
<sst xmlns="http://schemas.openxmlformats.org/spreadsheetml/2006/main" count="267" uniqueCount="170">
  <si>
    <t>Omschrijving</t>
  </si>
  <si>
    <t>Uitgangspunten</t>
  </si>
  <si>
    <t>vervangingswaarde</t>
  </si>
  <si>
    <t>jaar</t>
  </si>
  <si>
    <t>gebruiksuren</t>
  </si>
  <si>
    <t>uur</t>
  </si>
  <si>
    <t>afschrijving / jaar</t>
  </si>
  <si>
    <t>rente</t>
  </si>
  <si>
    <t>van VW</t>
  </si>
  <si>
    <t>onroerend goed</t>
  </si>
  <si>
    <t>verzekering</t>
  </si>
  <si>
    <t>algemene kosten</t>
  </si>
  <si>
    <t>totaal per jaar</t>
  </si>
  <si>
    <t>kosten per uur</t>
  </si>
  <si>
    <t>bedrijfsleidingverg.</t>
  </si>
  <si>
    <t>Subtotaal 2:</t>
  </si>
  <si>
    <t>bedrijfsrisico</t>
  </si>
  <si>
    <t>Tarief trekker</t>
  </si>
  <si>
    <t>Totaal tarief:</t>
  </si>
  <si>
    <t>Afgerond tarief per uur:</t>
  </si>
  <si>
    <t>ja</t>
  </si>
  <si>
    <t>vermogen</t>
  </si>
  <si>
    <t>/ liter</t>
  </si>
  <si>
    <t>smeermiddelen</t>
  </si>
  <si>
    <t>toeslag</t>
  </si>
  <si>
    <t>arbeidskosten</t>
  </si>
  <si>
    <t>tarief</t>
  </si>
  <si>
    <t>nee</t>
  </si>
  <si>
    <t>In procenten</t>
  </si>
  <si>
    <t>of</t>
  </si>
  <si>
    <t xml:space="preserve">van VW of </t>
  </si>
  <si>
    <t>Tarief exclusief trekker</t>
  </si>
  <si>
    <t>afschrijvings in % of jaren</t>
  </si>
  <si>
    <t>Andere eenheid?</t>
  </si>
  <si>
    <t>mengtarief</t>
  </si>
  <si>
    <t>Optie om een ander eenheid of mengtarief te hanteren.</t>
  </si>
  <si>
    <t>kW of in PK:</t>
  </si>
  <si>
    <t>brandstof prijs</t>
  </si>
  <si>
    <t>brandstof + smeermid.</t>
  </si>
  <si>
    <t>afschrijving in % of jaren</t>
  </si>
  <si>
    <t>eigen tarief</t>
  </si>
  <si>
    <t>voorstel</t>
  </si>
  <si>
    <t>Rente</t>
  </si>
  <si>
    <t>Optie om andere eenheid in te voeren.</t>
  </si>
  <si>
    <t>U kunt op afzonderlijke werkbladen een tarief berekenen voor een:</t>
  </si>
  <si>
    <t>1. Trekker</t>
  </si>
  <si>
    <t>2. Werktuig</t>
  </si>
  <si>
    <t>3. Zelfrijder</t>
  </si>
  <si>
    <t>Klik op het betreffende woord om naar dit werkblad te gaan.</t>
  </si>
  <si>
    <t>Algemene toelichting:</t>
  </si>
  <si>
    <t>Dit model is een uitgave van:</t>
  </si>
  <si>
    <t>CUMELA Nederland</t>
  </si>
  <si>
    <t>Postbus 1156</t>
  </si>
  <si>
    <t>3680 BD  NIJKERK</t>
  </si>
  <si>
    <t>tel.</t>
  </si>
  <si>
    <t>(033) 247 49 00</t>
  </si>
  <si>
    <t>fax</t>
  </si>
  <si>
    <t>info@cumela.nl</t>
  </si>
  <si>
    <t>website</t>
  </si>
  <si>
    <t>www.cumela.nl</t>
  </si>
  <si>
    <t>Bij het werkblad "Werktuig":</t>
  </si>
  <si>
    <t>Het afschrijvingsbedrag kan berekend worden door het afschrijvingspercentage in te geven of de levensduur in jaren. Het afschrijvingsbedrag wordt als volgt berekent:
- percentage: afschrijvingspercentage * vervangingswaarde
- levensduur: (vervangingswaarde - restwaarde) / levensduur</t>
  </si>
  <si>
    <t>Reparatie en onderhoud</t>
  </si>
  <si>
    <t>Vermogen</t>
  </si>
  <si>
    <t>Kosten per uur</t>
  </si>
  <si>
    <t>De totale kosten gedeeld door het aantal gebruiksuren.</t>
  </si>
  <si>
    <t>Brandstof verbruik</t>
  </si>
  <si>
    <t>liter</t>
  </si>
  <si>
    <t>berekend</t>
  </si>
  <si>
    <t>eigen waarde</t>
  </si>
  <si>
    <t xml:space="preserve">Brandstofgebruik   </t>
  </si>
  <si>
    <t xml:space="preserve">berekend </t>
  </si>
  <si>
    <t>Arbeidskosten</t>
  </si>
  <si>
    <t>Bij het werkblad "Zelfrijder":</t>
  </si>
  <si>
    <t>Gebruiksuren</t>
  </si>
  <si>
    <t>Smeermiddelen</t>
  </si>
  <si>
    <t>Onroerend goed</t>
  </si>
  <si>
    <t>Verzekering</t>
  </si>
  <si>
    <t>Algemene kosten</t>
  </si>
  <si>
    <t>Bedrijfsrisico</t>
  </si>
  <si>
    <t>Normen</t>
  </si>
  <si>
    <t>De kosten van olie en smeermiddelen kan berekend worden via een toeslag op de brandstof van de machine. Dit percentage kunt u voor het eigen bedrijf berekenen door de totale kosten van olie en smeermiddelen per jaar te delen door de totale kosten van brandstof per jaar * 100%.</t>
  </si>
  <si>
    <t>Eigen notitie</t>
  </si>
  <si>
    <t>De waarde van de machine aan het einde van de afschrijvingstermijn.
U kunt dit als percentage van de vervangingswaarde opgeven of als vast bedrag.</t>
  </si>
  <si>
    <t>e-mail</t>
  </si>
  <si>
    <t>De waarde van de machine als je deze vervangt door een gelijksoortige machine. (Indien de machine door een tweede hands machine wordt vervangen is het dus de tweede handswaarde.)</t>
  </si>
  <si>
    <t>Voer hier het rentepercentage in. De rentekosten wordt berekend door dit percentage maal de gemiddelde waarde van de machine. In formule is de berekening als volgt:
Rente % *((Vervangingswaarde + restwaarde)/2)</t>
  </si>
  <si>
    <t>Subtotaal</t>
  </si>
  <si>
    <t>Bij het werkblad "Trekker":</t>
  </si>
  <si>
    <t>reparatie en onderhoud</t>
  </si>
  <si>
    <t>arbeid eigen onderhoud</t>
  </si>
  <si>
    <t>Er wordt in het algemeen ook door eigen mensen reparatie en (dagelijks) onderhoud aan de machine verricht. Denk alleen maar aan het doorsmeren en schoonmaken van een machine. 
De kosten worden primair berekend op basis van het percentage. Zorg daarom dat dit veld leeg is als u een vast bedrag in de berekening wilt opnemen.
(Indien u de tijd aan eigen reparatie reeds in de arbeidskosten hebt opgenomen, hoeft dat uiteraard hier niet. Echter, het is wel verstandig deze tijd aan de juiste machine toe te rekenen.</t>
  </si>
  <si>
    <t>Bedrijfsleidings-vergoeding</t>
  </si>
  <si>
    <t>Onder eenheid wordt verstaan hectares, m3 (kuubs) m (strekkende meters enz.
Als u bijvoorbeeld een hectaretarief wilt berekend, selecteert u "Ja" bij de vraag "andere eenheid?". Bij eenheid vult u in "ha." en bij capaciteit de capaciteit per uur. Let op dit kan per situatie verschillen. Vervolgens verschijnt het hectaretarief.
U kunt ook de optie "mengtarief" selecteren bij de vraag "andere eenheid?"
Er verschijnt vervolgens een voorstel voor het gedeelte dat u als uurtarief kan hanteren. Dit voorstel wordt berekend door de arbeidskosten en brandstof. Wilt u een ander bedrag, dan kunt u dat invoeren in het betreffende blauwe vlak.</t>
  </si>
  <si>
    <t>Onder bedrijfsleiding wordt verstaan de arbeid nodig is voor organisatie, planning, acquisitie en administratie.</t>
  </si>
  <si>
    <t>De  (te verwachte) in rekening te brengen uren per jaar. Let op: dit zijn niet de draaiuren van de machine.</t>
  </si>
  <si>
    <t>Afschrijvingen</t>
  </si>
  <si>
    <t>Restwaarde</t>
  </si>
  <si>
    <t>Vervangingswaarde</t>
  </si>
  <si>
    <t xml:space="preserve">Bedrijfsrisico dient om de kosten voor onvoorziene omstandigheden zoals lagere benutting door extreme weersomstandigheden of een onverwachte snelle economische veroudering vanwege bijvoorbeeld politieke maatregelen.
De kosten voor bedrijfsrisico worden als opslagpercentage ingevoerd.
Ook de nog niet toegerekende kosten en de door u vereiste winst kunt in in dit percentage verwerken. </t>
  </si>
  <si>
    <t>Indien u een tariefberekening hebt uitgevoerd voor de trekker in het werkblad trekker, dan wordt dit tarief hier opgenomen.
In het blauwe vlak kunt u een eigen tarief invoeren.</t>
  </si>
  <si>
    <t>Hier kunt u het vermogen invullen in kW of in pk's. Indien u het bedrag in pk's opgeeft wordt dit automatisch omgerekend in kW's. 1 pk is 0,735 KW. Op basis van het vermogen kan eventueel het brandstofverbruik berekend worden.</t>
  </si>
  <si>
    <t xml:space="preserve">of in € </t>
  </si>
  <si>
    <t>of in €</t>
  </si>
  <si>
    <t>Restwaarde in % of EUR</t>
  </si>
  <si>
    <t>in euro's</t>
  </si>
  <si>
    <t>restwaarde in % of EUR</t>
  </si>
  <si>
    <t>Index berekenen?</t>
  </si>
  <si>
    <t>Brandstof</t>
  </si>
  <si>
    <t>Verder kunt u op het volgende werkblad een index berekenen:</t>
  </si>
  <si>
    <t>4. Index</t>
  </si>
  <si>
    <t>Omschrijving:</t>
  </si>
  <si>
    <t>Hulpstoffen</t>
  </si>
  <si>
    <t>Indexberekening</t>
  </si>
  <si>
    <t>Kosten index</t>
  </si>
  <si>
    <t>Aandeel in de kosten</t>
  </si>
  <si>
    <t>Prijs index</t>
  </si>
  <si>
    <t>Berekenen van de arbeidskostenindex:</t>
  </si>
  <si>
    <t>Soort dienstverband:</t>
  </si>
  <si>
    <t>aandeel in %</t>
  </si>
  <si>
    <t>Kostenindex</t>
  </si>
  <si>
    <t>TOTAAL</t>
  </si>
  <si>
    <t>Totaal index</t>
  </si>
  <si>
    <t>Index berekenen</t>
  </si>
  <si>
    <t>Via deze optie is het mogelijk om de prijswijziging ten opzichte van het afgelopen jaar te berekenen. Deze index kan bijvoorbeeld gehanteerd worden bij verhoging van reeds vastgestelde prijzen. De invloed van wijziging in de uitgangspunten voor bijvoorbeeld onderhoud, hanteren van een ander afschrijvingsregime blijven buiten beschouwing.  De index van deze posten worden gerelateerd aan de vervangingswaarde. 
Met nadruk wijzen wij er wel op dat er kosten zijn die meer of minder stijgen dan de vervangingswaarde. Denk bijvoorbeeld aan de assurantiekosten. Als dit alles in de berekening mee te nemen, dient er voor zowel het voorgaande jaar  en dit jaar een complete kostprijsberekening te worden gedaan. Vervolgens kunt u het huidige tarief (a) delen op die van vorig jaar(b). 
In formule ziet het er dan als volgt uit: (a / b) * 100% -1 = prijsindex</t>
  </si>
  <si>
    <t>belastingspercentage of liter per uur</t>
  </si>
  <si>
    <t>Arbeidskostenindex</t>
  </si>
  <si>
    <t>Wijziging rentepercentage</t>
  </si>
  <si>
    <t xml:space="preserve">Vul hierin de kostenstijging van het afgelopen jaar. </t>
  </si>
  <si>
    <t>De totaal index wordt berekend door het kostenaandeel maal de index. 
Het kostenaandeel in kosten is dus de wegingsfactor.</t>
  </si>
  <si>
    <t>TOELICHTING</t>
  </si>
  <si>
    <t>Tarief</t>
  </si>
  <si>
    <t>Tarief vorig jaar:</t>
  </si>
  <si>
    <t xml:space="preserve">PRIJSINDEX: </t>
  </si>
  <si>
    <t>NIEUW TARIEF</t>
  </si>
  <si>
    <t>Vervangingswaarde / jaarkosten</t>
  </si>
  <si>
    <t>De systematiek voor de berekening van de index is als volgt:
1) Bereken het aandeel arbeidskosten in het tarief
    Als tarief € 50 bedraagt en de arbeidskosten is € 25 / 
    uur dan is het aandeel 50 %.
2) Bereken zo ook de aandeel voor brandstof
3) Ingeval van meegeleverde hulpstoffen (touw bij persen 
    bijvoorbeeld), kan ook dit ingevuld worden.
4) Het kostenaandeel voor prijs machine of
    vervangingswaarde is het resterende deel;
   dus 100 % minus de som van de eerste drie</t>
  </si>
  <si>
    <t>Op basis van gegevens van enkele bedrijven bleek de toeslag gemiddeld op 10% te liggen.</t>
  </si>
  <si>
    <t>Toelichting:</t>
  </si>
  <si>
    <r>
      <t>Toelichting:</t>
    </r>
    <r>
      <rPr>
        <sz val="10"/>
        <rFont val="Times New Roman"/>
        <family val="1"/>
      </rPr>
      <t xml:space="preserve">     </t>
    </r>
  </si>
  <si>
    <r>
      <t>Werktuig</t>
    </r>
    <r>
      <rPr>
        <sz val="11"/>
        <rFont val="Times New Roman"/>
        <family val="1"/>
      </rPr>
      <t>:</t>
    </r>
  </si>
  <si>
    <r>
      <t>Trekker</t>
    </r>
    <r>
      <rPr>
        <sz val="11"/>
        <rFont val="Times New Roman"/>
        <family val="1"/>
      </rPr>
      <t>:</t>
    </r>
  </si>
  <si>
    <r>
      <t>Zelfrijder</t>
    </r>
    <r>
      <rPr>
        <sz val="11"/>
        <rFont val="Times New Roman"/>
        <family val="1"/>
      </rPr>
      <t>:</t>
    </r>
  </si>
  <si>
    <r>
      <t>Toelichting</t>
    </r>
    <r>
      <rPr>
        <sz val="10"/>
        <rFont val="Times New Roman"/>
        <family val="1"/>
      </rPr>
      <t>:</t>
    </r>
  </si>
  <si>
    <t>(033) 247 49 01</t>
  </si>
  <si>
    <t>Onder algemene kosten vallen de kosten voor auto, telefoon, administratie, porti, reclame contributies, abonnementen, elektra, gas, enz.
U kunt dit als percentage van de vervangingswaarde of in euro's invoeren. De kosten worden primair berekend op basis van het percentage. Zorg daarom dat dit veld leeg is als u een vast bedrag in de berekening wilt opnemen.</t>
  </si>
  <si>
    <t>Kosten van de directe verzekeringskosten van de betreffende machine. De kosten van bedrijfsverzekeringen vallen onder algemene kosten.
U kunt dit als percentage van de vervangingswaarde of in euro's invoeren. Indien het percentage is ingevuld, wordt dit bedrag genomen. Zorg dat het veld percentage leeg is u het bedrag in euro's wilt opnemen in de berekening.</t>
  </si>
  <si>
    <t>Klik op de blauw onderlijnde woorden om terug te keren naar het rekenmodel</t>
  </si>
  <si>
    <t>belastingspercentage of liters per uur</t>
  </si>
  <si>
    <t>Model Tariefberekening</t>
  </si>
  <si>
    <t>Het brandstofverbruik kunt u bepalen door zelf het aantal liters in te vullen of via een formule te laten berekenen.
De formule voor de berekening brandstofverbruik is als volgt:
(kW * belastingpercentage) /4)
Het belastingpercentage is een correctie, omdat een motor nooit voor 100% belast wordt.
Norm hiervoor is (bron IMAG):
 2 wiel aangedreven trekker 60%
 4 wiel aangedreven trekker 70 %
 zelfrijder 80%</t>
  </si>
  <si>
    <t>Toelichting berekening</t>
  </si>
  <si>
    <t>euro's of in %</t>
  </si>
  <si>
    <t>banden</t>
  </si>
  <si>
    <t>van gem waarde</t>
  </si>
  <si>
    <t>Op grond van de vervangingswaarde worden de jaarkosten berekend in onze berekeningssystematiek. Kortom, het uitgangspunt is dat alle kostenstijging gelijke tred houden met de kostenstijging van de machines.
De index is gemiddeld ergens rond de 2 % voor 2013 t.o.v. 2012. De variatie tussen machines is groot.
Er wordt alleen nog als extra gevraagd om de wijziging in het rentepercentage op te geven. 
De totale kostenindex voor de machine wordt vastgesteld door de opgegeven index bij de "prijs machines" + de wijziging in rentepercentage.</t>
  </si>
  <si>
    <t>In deze tabel kan aan de hand van de verhouding arbeidscontacten van 1 jaar of meer of korter dan een jaar.
De kostenindex kan namelijk per dienstverband varieren door primiewijzigingen.</t>
  </si>
  <si>
    <t>* contracten jaar of meer</t>
  </si>
  <si>
    <t>* contracten &lt; 1 jaar</t>
  </si>
  <si>
    <t>Vul hierin de reparatie en onderhoudskosten. Vanaf 2012 zit er een aparte regel in voor banden. Dat is feitelijk een specificatie van dit onderdeel. Met name bij transport over de weg is dit een belangrijke post.
U kunt kiezen voor een percentage of voor een vast bedrag in. Het is een gemiddeld bedrag over meerdere jaren. Houd dus ook rekening met incidenteel onderhoud eens in de zoveel jaar.
De kosten worden primair berekend op basis van het percentage. Zorg daarom dat dit veld leeg is als u een vast bedrag in de berekening wilt opnemen.</t>
  </si>
  <si>
    <t>Gemiddeld 5,0 % van de aanschafwaarde; variatie agrarisch/ grondverzet 4,1 % - 5,3 %. Bron: CUMELA Kompas Analyse boekjaar 2013</t>
  </si>
  <si>
    <t>Gemiddeld 1,6 % van de aanschafwaarde; variatie 1,1 % - 2,6 %; Bron: CUMELA Kompas Analyse boekjaar 2013</t>
  </si>
  <si>
    <t xml:space="preserve">Gemiddeld 1,3 % van de aanschafwaarde; variatie 0,8% - 1,7 %; Bron: CUMELA Kompas Analyse boekjaar 2013
</t>
  </si>
  <si>
    <t>Gemiddelde brandstofprijs per liter diesel bedroeg in 2014 117,27 eurocent. Op www.cumela.nl publiceren we maandelijks actuele cijfers</t>
  </si>
  <si>
    <t>Algemeen uitgangspunt: de rente voor een 5-jarige lening inclusief toeslag. Voor 2015 bedraagt deze 4,5 % (bron: Rabo ). CUMELA gaat uit van een ongewijzigd rentepercentage van 5,5% omdat financiering niet gunstiger is geworden t.o.v. 2014.</t>
  </si>
  <si>
    <t>Kosten van onroerend goed zijn alle kosten aan gebouwen en erf, inclusief verzekeringen en afschrijvingen.
U kunt dit als percentage van de vervangingswaarde of in  euro's invoeren. Indien het percentage is ingevuld, wordt dit bedrag genomen. Zorg dat het veld percentage leeg is als u het bedrag wilt opnemen in de berekening.</t>
  </si>
  <si>
    <t>Gemiddeld 2,1 % van de aanschafwaarde; variatie 1,4 % - 2,9 %; Bron: CUMELA Kompas Analyse boekjaar 2013</t>
  </si>
  <si>
    <t>Arbeidskosten per uur kunt u berekenen op grond van uw totale loonkosten gedeeld door de effectieve uren (uren die u kunt doorberekenen). Volgens de CAO zijn er met aftrek van vakantie- feest- en ATV dagen 1.603 beschikbare uren voor een vaste full time werknemer. Dit is inclusief ziekteverzuim en exclusief bijzonder verlof. 
Houd ook rekening met de uren die u direct aan onderhoud machines besteed. Deze uren dient u feitelijk direct aan de machine toe te rekenen. In dit model is er de mogelijkheid om direct de arbeidskosten eigen reparatie en onderhoud in te kunnen voeren.</t>
  </si>
  <si>
    <t>Afhankelijk van de soort en benutting van de machine.</t>
  </si>
  <si>
    <t>Bij een produktiviteit van 60 %  kost een vaste medewerker € 30,30 per uur (april 2015).
De stijging in de periode januari 2014 tot en met december 2015 van contracten van 1 jaar en meer bedraagt 1,5%; voor contracten van korter dan een jaar 1,4 %.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</si>
</sst>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44" formatCode="_ &quot;€&quot;\ * #,##0.00_ ;_ &quot;€&quot;\ * \-#,##0.00_ ;_ &quot;€&quot;\ * &quot;-&quot;??_ ;_ @_ "/>
    <numFmt numFmtId="164" formatCode="_(* #,##0.00_);_(* \(#,##0.00\);_(* &quot;-&quot;??_);_(@_)"/>
    <numFmt numFmtId="165" formatCode="&quot;ƒ&quot;\ #,##0_);\(&quot;ƒ&quot;\ #,##0\)"/>
    <numFmt numFmtId="166" formatCode="&quot;ƒ&quot;\ #,##0.00_);\(&quot;ƒ&quot;\ #,##0.00\)"/>
    <numFmt numFmtId="167" formatCode="_(&quot;ƒ&quot;\ * #,##0.00_);_(&quot;ƒ&quot;\ * \(#,##0.00\);_(&quot;ƒ&quot;\ * &quot;-&quot;??_);_(@_)"/>
    <numFmt numFmtId="168" formatCode="#,##0.0_);\(#,##0.0\)"/>
    <numFmt numFmtId="169" formatCode="0.0%"/>
    <numFmt numFmtId="170" formatCode="#,##0.0"/>
    <numFmt numFmtId="171" formatCode="#,##0.00;[Red]#,##0.00"/>
    <numFmt numFmtId="172" formatCode="d\ mmmm\ yyyy"/>
    <numFmt numFmtId="173" formatCode="&quot;€&quot;\ #,##0.00_);\(&quot;ƒ&quot;\ #,##0.00\)"/>
    <numFmt numFmtId="174" formatCode="_-[$€-2]\ * #,##0.00_-;_-[$€-2]\ * #,##0.00\-;_-[$€-2]\ * &quot;-&quot;??_-"/>
    <numFmt numFmtId="175" formatCode="&quot;€&quot;\ #,##0.00_-"/>
    <numFmt numFmtId="176" formatCode="&quot;€&quot;\ #,##0.00;[Red]\-\ &quot;€&quot;\ #,##0.00"/>
    <numFmt numFmtId="177" formatCode="[$€-2]\ #,##0.00_-;[$€-2]\ #,##0.00\-"/>
    <numFmt numFmtId="178" formatCode="&quot;€&quot;\ #,##0_-"/>
    <numFmt numFmtId="179" formatCode="_-[$€-2]\ * #,##0_-;_-[$€-2]\ * #,##0\-;_-[$€-2]\ * &quot;-&quot;??_-"/>
    <numFmt numFmtId="180" formatCode="0.000%"/>
    <numFmt numFmtId="181" formatCode="0.0000%"/>
    <numFmt numFmtId="182" formatCode="&quot;€&quot;\ #,##0.0000_-"/>
    <numFmt numFmtId="183" formatCode="#,##0.00000_-;#,##0.00000\-"/>
    <numFmt numFmtId="184" formatCode="0.00000%"/>
    <numFmt numFmtId="185" formatCode="0.00000"/>
    <numFmt numFmtId="186" formatCode="0.000000"/>
    <numFmt numFmtId="187" formatCode="_-[$€-2]\ * #,##0.0000_-;_-[$€-2]\ * #,##0.0000\-;_-[$€-2]\ * &quot;-&quot;??_-"/>
    <numFmt numFmtId="188" formatCode="_-[$€-2]\ * #,##0.00000_-;_-[$€-2]\ * #,##0.00000\-;_-[$€-2]\ * &quot;-&quot;??_-"/>
    <numFmt numFmtId="189" formatCode="0.000000%"/>
  </numFmts>
  <fonts count="35">
    <font>
      <sz val="10"/>
      <name val="Glypha"/>
    </font>
    <font>
      <b/>
      <sz val="10"/>
      <name val="Glypha"/>
    </font>
    <font>
      <sz val="10"/>
      <name val="Glypha"/>
    </font>
    <font>
      <sz val="11"/>
      <name val="Times New Roman"/>
      <family val="1"/>
    </font>
    <font>
      <b/>
      <i/>
      <sz val="11"/>
      <name val="Times New Roman"/>
      <family val="1"/>
    </font>
    <font>
      <sz val="10"/>
      <name val="Times New Roman"/>
      <family val="1"/>
    </font>
    <font>
      <sz val="10"/>
      <color indexed="12"/>
      <name val="Times New Roman"/>
      <family val="1"/>
    </font>
    <font>
      <u/>
      <sz val="10"/>
      <name val="Times New Roman"/>
      <family val="1"/>
    </font>
    <font>
      <b/>
      <sz val="10"/>
      <name val="Times New Roman"/>
      <family val="1"/>
    </font>
    <font>
      <sz val="10"/>
      <color indexed="8"/>
      <name val="Times New Roman"/>
      <family val="1"/>
    </font>
    <font>
      <sz val="8"/>
      <color indexed="81"/>
      <name val="Tahoma"/>
      <family val="2"/>
    </font>
    <font>
      <b/>
      <u val="double"/>
      <sz val="10"/>
      <name val="Times New Roman"/>
      <family val="1"/>
    </font>
    <font>
      <u val="double"/>
      <sz val="10"/>
      <name val="Times New Roman"/>
      <family val="1"/>
    </font>
    <font>
      <b/>
      <sz val="8"/>
      <color indexed="81"/>
      <name val="Tahoma"/>
      <family val="2"/>
    </font>
    <font>
      <b/>
      <sz val="14"/>
      <name val="Times New Roman"/>
      <family val="1"/>
    </font>
    <font>
      <sz val="8"/>
      <name val="Times New Roman"/>
      <family val="1"/>
    </font>
    <font>
      <sz val="8"/>
      <color indexed="81"/>
      <name val="Arial"/>
      <family val="2"/>
    </font>
    <font>
      <u/>
      <sz val="10"/>
      <color indexed="12"/>
      <name val="Times New Roman"/>
      <family val="1"/>
    </font>
    <font>
      <u/>
      <sz val="9"/>
      <color indexed="12"/>
      <name val="Times New Roman"/>
      <family val="1"/>
    </font>
    <font>
      <sz val="9"/>
      <name val="Times New Roman"/>
      <family val="1"/>
    </font>
    <font>
      <sz val="10"/>
      <color indexed="9"/>
      <name val="Times New Roman"/>
      <family val="1"/>
    </font>
    <font>
      <b/>
      <sz val="10"/>
      <color indexed="9"/>
      <name val="Times New Roman"/>
      <family val="1"/>
    </font>
    <font>
      <b/>
      <sz val="11"/>
      <name val="Times New Roman"/>
      <family val="1"/>
    </font>
    <font>
      <sz val="10"/>
      <color indexed="52"/>
      <name val="Times New Roman"/>
      <family val="1"/>
    </font>
    <font>
      <sz val="10"/>
      <color indexed="60"/>
      <name val="Times New Roman"/>
      <family val="1"/>
    </font>
    <font>
      <b/>
      <u val="doubleAccounting"/>
      <sz val="11"/>
      <name val="Times New Roman"/>
      <family val="1"/>
    </font>
    <font>
      <sz val="10"/>
      <color indexed="47"/>
      <name val="Times New Roman"/>
      <family val="1"/>
    </font>
    <font>
      <sz val="10"/>
      <name val="Univers"/>
      <family val="2"/>
    </font>
    <font>
      <sz val="10"/>
      <name val="Univers"/>
      <family val="2"/>
    </font>
    <font>
      <b/>
      <sz val="10"/>
      <name val="Univers"/>
      <family val="2"/>
    </font>
    <font>
      <b/>
      <i/>
      <sz val="14"/>
      <name val="Univers"/>
      <family val="2"/>
    </font>
    <font>
      <b/>
      <sz val="18"/>
      <color indexed="17"/>
      <name val="Times New Roman"/>
      <family val="1"/>
    </font>
    <font>
      <b/>
      <sz val="12"/>
      <name val="Times New Roman"/>
      <family val="1"/>
    </font>
    <font>
      <sz val="10"/>
      <color theme="0"/>
      <name val="Helvetica"/>
      <family val="2"/>
    </font>
    <font>
      <sz val="10"/>
      <name val="Helvetica"/>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60"/>
        <bgColor indexed="64"/>
      </patternFill>
    </fill>
    <fill>
      <patternFill patternType="solid">
        <fgColor indexed="44"/>
        <bgColor indexed="64"/>
      </patternFill>
    </fill>
    <fill>
      <patternFill patternType="solid">
        <fgColor theme="5"/>
      </patternFill>
    </fill>
    <fill>
      <patternFill patternType="solid">
        <fgColor rgb="FFFFFFCC"/>
        <bgColor indexed="64"/>
      </patternFill>
    </fill>
  </fills>
  <borders count="87">
    <border>
      <left/>
      <right/>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style="hair">
        <color indexed="64"/>
      </top>
      <bottom style="hair">
        <color indexed="64"/>
      </bottom>
      <diagonal/>
    </border>
    <border>
      <left style="double">
        <color indexed="64"/>
      </left>
      <right/>
      <top/>
      <bottom/>
      <diagonal/>
    </border>
    <border>
      <left/>
      <right/>
      <top/>
      <bottom style="double">
        <color indexed="64"/>
      </bottom>
      <diagonal/>
    </border>
    <border>
      <left style="double">
        <color indexed="64"/>
      </left>
      <right style="thin">
        <color indexed="64"/>
      </right>
      <top/>
      <bottom style="double">
        <color indexed="64"/>
      </bottom>
      <diagonal/>
    </border>
    <border>
      <left/>
      <right style="double">
        <color indexed="64"/>
      </right>
      <top/>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hair">
        <color indexed="64"/>
      </top>
      <bottom/>
      <diagonal/>
    </border>
    <border>
      <left/>
      <right/>
      <top/>
      <bottom style="hair">
        <color indexed="64"/>
      </bottom>
      <diagonal/>
    </border>
    <border>
      <left/>
      <right/>
      <top/>
      <bottom style="thin">
        <color indexed="64"/>
      </bottom>
      <diagonal/>
    </border>
    <border>
      <left style="double">
        <color indexed="64"/>
      </left>
      <right style="thin">
        <color indexed="64"/>
      </right>
      <top/>
      <bottom style="thin">
        <color indexed="64"/>
      </bottom>
      <diagonal/>
    </border>
    <border>
      <left/>
      <right style="double">
        <color indexed="64"/>
      </right>
      <top style="thin">
        <color indexed="64"/>
      </top>
      <bottom/>
      <diagonal/>
    </border>
    <border>
      <left style="double">
        <color indexed="64"/>
      </left>
      <right style="thin">
        <color indexed="64"/>
      </right>
      <top/>
      <bottom style="hair">
        <color indexed="64"/>
      </bottom>
      <diagonal/>
    </border>
    <border>
      <left/>
      <right style="double">
        <color indexed="64"/>
      </right>
      <top/>
      <bottom style="hair">
        <color indexed="64"/>
      </bottom>
      <diagonal/>
    </border>
    <border>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style="hair">
        <color indexed="64"/>
      </bottom>
      <diagonal/>
    </border>
    <border>
      <left style="thin">
        <color indexed="64"/>
      </left>
      <right/>
      <top/>
      <bottom style="thin">
        <color indexed="64"/>
      </bottom>
      <diagonal/>
    </border>
    <border>
      <left/>
      <right/>
      <top style="hair">
        <color indexed="64"/>
      </top>
      <bottom/>
      <diagonal/>
    </border>
    <border>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diagonal/>
    </border>
    <border>
      <left style="thin">
        <color indexed="64"/>
      </left>
      <right style="hair">
        <color indexed="64"/>
      </right>
      <top style="hair">
        <color indexed="64"/>
      </top>
      <bottom style="thin">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style="double">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double">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double">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style="double">
        <color indexed="64"/>
      </right>
      <top/>
      <bottom style="hair">
        <color indexed="64"/>
      </bottom>
      <diagonal/>
    </border>
    <border>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thin">
        <color indexed="64"/>
      </top>
      <bottom style="double">
        <color indexed="64"/>
      </bottom>
      <diagonal/>
    </border>
    <border>
      <left style="thin">
        <color indexed="64"/>
      </left>
      <right style="hair">
        <color indexed="64"/>
      </right>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thin">
        <color indexed="64"/>
      </right>
      <top style="double">
        <color indexed="64"/>
      </top>
      <bottom style="thin">
        <color indexed="64"/>
      </bottom>
      <diagonal/>
    </border>
    <border>
      <left style="double">
        <color indexed="64"/>
      </left>
      <right/>
      <top style="hair">
        <color indexed="64"/>
      </top>
      <bottom style="hair">
        <color indexed="64"/>
      </bottom>
      <diagonal/>
    </border>
    <border>
      <left style="thin">
        <color indexed="64"/>
      </left>
      <right style="hair">
        <color indexed="64"/>
      </right>
      <top style="thin">
        <color indexed="64"/>
      </top>
      <bottom style="double">
        <color indexed="64"/>
      </bottom>
      <diagonal/>
    </border>
    <border>
      <left style="double">
        <color indexed="64"/>
      </left>
      <right/>
      <top/>
      <bottom style="double">
        <color indexed="64"/>
      </bottom>
      <diagonal/>
    </border>
    <border>
      <left style="thin">
        <color indexed="64"/>
      </left>
      <right/>
      <top style="double">
        <color indexed="64"/>
      </top>
      <bottom style="hair">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s>
  <cellStyleXfs count="7">
    <xf numFmtId="0" fontId="0" fillId="0" borderId="0"/>
    <xf numFmtId="0" fontId="17" fillId="0" borderId="0" applyNumberFormat="0" applyFill="0" applyBorder="0" applyAlignment="0" applyProtection="0">
      <alignment vertical="top"/>
      <protection locked="0"/>
    </xf>
    <xf numFmtId="164" fontId="2" fillId="0" borderId="0" applyFont="0" applyFill="0" applyBorder="0" applyAlignment="0" applyProtection="0"/>
    <xf numFmtId="9" fontId="2" fillId="0" borderId="0" applyFont="0" applyFill="0" applyBorder="0" applyAlignment="0" applyProtection="0"/>
    <xf numFmtId="0" fontId="27" fillId="0" borderId="0"/>
    <xf numFmtId="167" fontId="2" fillId="0" borderId="0" applyFont="0" applyFill="0" applyBorder="0" applyAlignment="0" applyProtection="0"/>
    <xf numFmtId="0" fontId="33" fillId="6" borderId="0" applyNumberFormat="0" applyBorder="0" applyAlignment="0" applyProtection="0"/>
  </cellStyleXfs>
  <cellXfs count="374">
    <xf numFmtId="0" fontId="0" fillId="0" borderId="0" xfId="0"/>
    <xf numFmtId="169" fontId="5" fillId="2" borderId="1" xfId="0" applyNumberFormat="1" applyFont="1" applyFill="1" applyBorder="1" applyProtection="1">
      <protection locked="0"/>
    </xf>
    <xf numFmtId="169" fontId="5" fillId="3" borderId="1" xfId="0" applyNumberFormat="1" applyFont="1" applyFill="1" applyBorder="1" applyProtection="1">
      <protection locked="0"/>
    </xf>
    <xf numFmtId="169" fontId="5" fillId="3" borderId="2" xfId="0" applyNumberFormat="1" applyFont="1" applyFill="1" applyBorder="1" applyProtection="1">
      <protection locked="0"/>
    </xf>
    <xf numFmtId="0" fontId="5" fillId="4" borderId="0" xfId="0" applyFont="1" applyFill="1"/>
    <xf numFmtId="0" fontId="6" fillId="4" borderId="0" xfId="0" applyFont="1" applyFill="1" applyProtection="1">
      <protection locked="0"/>
    </xf>
    <xf numFmtId="0" fontId="5" fillId="4" borderId="0" xfId="0" applyFont="1" applyFill="1" applyProtection="1">
      <protection locked="0"/>
    </xf>
    <xf numFmtId="10" fontId="5" fillId="2" borderId="1" xfId="0" applyNumberFormat="1" applyFont="1" applyFill="1" applyBorder="1" applyProtection="1">
      <protection locked="0"/>
    </xf>
    <xf numFmtId="169" fontId="9" fillId="2" borderId="1" xfId="0" applyNumberFormat="1" applyFont="1" applyFill="1" applyBorder="1" applyProtection="1">
      <protection locked="0"/>
    </xf>
    <xf numFmtId="0" fontId="5" fillId="0" borderId="0" xfId="0" applyFont="1" applyFill="1" applyBorder="1"/>
    <xf numFmtId="0" fontId="5" fillId="0" borderId="0" xfId="0" applyFont="1" applyFill="1" applyBorder="1" applyAlignment="1">
      <alignment horizontal="centerContinuous"/>
    </xf>
    <xf numFmtId="0" fontId="5" fillId="0" borderId="0" xfId="0" applyFont="1" applyFill="1" applyBorder="1" applyProtection="1"/>
    <xf numFmtId="0" fontId="5" fillId="0" borderId="0" xfId="0" applyFont="1" applyFill="1" applyBorder="1" applyAlignment="1">
      <alignment horizontal="right"/>
    </xf>
    <xf numFmtId="168" fontId="5" fillId="0" borderId="0" xfId="0" applyNumberFormat="1" applyFont="1" applyFill="1" applyBorder="1" applyProtection="1"/>
    <xf numFmtId="39" fontId="5" fillId="0" borderId="0" xfId="0" applyNumberFormat="1" applyFont="1" applyFill="1" applyBorder="1" applyProtection="1"/>
    <xf numFmtId="39" fontId="5" fillId="0" borderId="0" xfId="0" applyNumberFormat="1" applyFont="1" applyFill="1" applyBorder="1" applyAlignment="1" applyProtection="1">
      <alignment horizontal="right"/>
    </xf>
    <xf numFmtId="165" fontId="5" fillId="0" borderId="0" xfId="0" applyNumberFormat="1" applyFont="1" applyFill="1" applyBorder="1" applyProtection="1"/>
    <xf numFmtId="165" fontId="5" fillId="0" borderId="3" xfId="0" applyNumberFormat="1" applyFont="1" applyFill="1" applyBorder="1" applyProtection="1"/>
    <xf numFmtId="0" fontId="5" fillId="0" borderId="3" xfId="0" applyFont="1" applyFill="1" applyBorder="1"/>
    <xf numFmtId="166" fontId="5" fillId="0" borderId="0" xfId="0" applyNumberFormat="1" applyFont="1" applyFill="1" applyBorder="1" applyProtection="1"/>
    <xf numFmtId="0" fontId="6" fillId="0" borderId="0" xfId="0" applyFont="1" applyFill="1" applyBorder="1" applyProtection="1">
      <protection locked="0"/>
    </xf>
    <xf numFmtId="39" fontId="8" fillId="0" borderId="4" xfId="0" applyNumberFormat="1" applyFont="1" applyFill="1" applyBorder="1" applyAlignment="1" applyProtection="1">
      <alignment vertical="top"/>
    </xf>
    <xf numFmtId="0" fontId="5" fillId="0" borderId="4" xfId="0" applyFont="1" applyFill="1" applyBorder="1" applyAlignment="1" applyProtection="1">
      <alignment vertical="top"/>
    </xf>
    <xf numFmtId="0" fontId="5" fillId="0" borderId="4" xfId="0" applyFont="1" applyFill="1" applyBorder="1" applyAlignment="1">
      <alignment vertical="top"/>
    </xf>
    <xf numFmtId="0" fontId="5" fillId="4" borderId="0" xfId="0" applyFont="1" applyFill="1" applyAlignment="1">
      <alignment vertical="top"/>
    </xf>
    <xf numFmtId="0" fontId="5" fillId="0" borderId="5" xfId="0" applyFont="1" applyFill="1" applyBorder="1"/>
    <xf numFmtId="0" fontId="5" fillId="0" borderId="6" xfId="0" applyFont="1" applyFill="1" applyBorder="1"/>
    <xf numFmtId="39" fontId="5" fillId="0" borderId="6" xfId="0" applyNumberFormat="1" applyFont="1" applyFill="1" applyBorder="1" applyProtection="1"/>
    <xf numFmtId="39" fontId="5" fillId="0" borderId="6" xfId="0" applyNumberFormat="1" applyFont="1" applyFill="1" applyBorder="1" applyAlignment="1" applyProtection="1">
      <alignment horizontal="right"/>
    </xf>
    <xf numFmtId="165" fontId="5" fillId="0" borderId="7" xfId="0" applyNumberFormat="1" applyFont="1" applyFill="1" applyBorder="1" applyAlignment="1" applyProtection="1">
      <alignment horizontal="right"/>
    </xf>
    <xf numFmtId="39" fontId="5" fillId="0" borderId="8" xfId="0" applyNumberFormat="1" applyFont="1" applyFill="1" applyBorder="1" applyProtection="1"/>
    <xf numFmtId="39" fontId="8" fillId="0" borderId="5" xfId="0" applyNumberFormat="1" applyFont="1" applyFill="1" applyBorder="1" applyAlignment="1" applyProtection="1">
      <alignment horizontal="right" vertical="top"/>
    </xf>
    <xf numFmtId="0" fontId="12" fillId="0" borderId="9" xfId="0" applyFont="1" applyFill="1" applyBorder="1" applyProtection="1"/>
    <xf numFmtId="0" fontId="5" fillId="0" borderId="9" xfId="0" applyFont="1" applyFill="1" applyBorder="1"/>
    <xf numFmtId="166" fontId="8" fillId="0" borderId="6" xfId="0" applyNumberFormat="1" applyFont="1" applyFill="1" applyBorder="1" applyAlignment="1" applyProtection="1">
      <alignment horizontal="right"/>
    </xf>
    <xf numFmtId="0" fontId="5" fillId="0" borderId="0" xfId="0" applyFont="1" applyFill="1" applyBorder="1" applyAlignment="1" applyProtection="1">
      <alignment horizontal="right"/>
      <protection hidden="1"/>
    </xf>
    <xf numFmtId="0" fontId="5" fillId="0" borderId="0" xfId="0" applyFont="1" applyFill="1" applyBorder="1" applyProtection="1">
      <protection hidden="1"/>
    </xf>
    <xf numFmtId="39" fontId="5" fillId="0" borderId="0" xfId="0" applyNumberFormat="1" applyFont="1" applyFill="1" applyBorder="1" applyProtection="1">
      <protection hidden="1"/>
    </xf>
    <xf numFmtId="0" fontId="11" fillId="0" borderId="9" xfId="0" applyFont="1" applyFill="1" applyBorder="1" applyAlignment="1" applyProtection="1">
      <alignment vertical="top"/>
      <protection hidden="1"/>
    </xf>
    <xf numFmtId="0" fontId="5" fillId="0" borderId="10" xfId="0" applyFont="1" applyFill="1" applyBorder="1" applyProtection="1">
      <protection hidden="1"/>
    </xf>
    <xf numFmtId="0" fontId="5" fillId="0" borderId="6" xfId="0" applyFont="1" applyFill="1" applyBorder="1" applyProtection="1">
      <protection hidden="1"/>
    </xf>
    <xf numFmtId="0" fontId="5" fillId="4" borderId="0" xfId="0" applyFont="1" applyFill="1" applyProtection="1">
      <protection hidden="1"/>
    </xf>
    <xf numFmtId="0" fontId="5" fillId="0" borderId="9" xfId="0" applyFont="1" applyFill="1" applyBorder="1" applyProtection="1">
      <protection hidden="1"/>
    </xf>
    <xf numFmtId="0" fontId="6" fillId="4" borderId="0" xfId="0" applyFont="1" applyFill="1" applyProtection="1">
      <protection locked="0" hidden="1"/>
    </xf>
    <xf numFmtId="0" fontId="5" fillId="5" borderId="1" xfId="0" applyFont="1" applyFill="1" applyBorder="1" applyAlignment="1" applyProtection="1">
      <alignment horizontal="right"/>
      <protection locked="0"/>
    </xf>
    <xf numFmtId="39" fontId="5" fillId="5" borderId="1" xfId="0" applyNumberFormat="1" applyFont="1" applyFill="1" applyBorder="1" applyProtection="1">
      <protection locked="0"/>
    </xf>
    <xf numFmtId="0" fontId="17" fillId="0" borderId="6" xfId="1" applyFill="1" applyBorder="1" applyAlignment="1" applyProtection="1"/>
    <xf numFmtId="168" fontId="17" fillId="0" borderId="6" xfId="1" applyNumberFormat="1" applyFill="1" applyBorder="1" applyAlignment="1" applyProtection="1"/>
    <xf numFmtId="39" fontId="17" fillId="0" borderId="6" xfId="1" applyNumberFormat="1" applyFill="1" applyBorder="1" applyAlignment="1" applyProtection="1"/>
    <xf numFmtId="0" fontId="5" fillId="0" borderId="11" xfId="0" applyFont="1" applyFill="1" applyBorder="1" applyProtection="1">
      <protection hidden="1"/>
    </xf>
    <xf numFmtId="0" fontId="5" fillId="0" borderId="12" xfId="0" applyFont="1" applyFill="1" applyBorder="1" applyProtection="1">
      <protection hidden="1"/>
    </xf>
    <xf numFmtId="0" fontId="5" fillId="0" borderId="0" xfId="0" applyFont="1" applyFill="1"/>
    <xf numFmtId="0" fontId="5" fillId="0" borderId="13" xfId="0" applyFont="1" applyBorder="1" applyProtection="1">
      <protection hidden="1"/>
    </xf>
    <xf numFmtId="37" fontId="5" fillId="0" borderId="14" xfId="0" applyNumberFormat="1" applyFont="1" applyBorder="1" applyProtection="1">
      <protection hidden="1"/>
    </xf>
    <xf numFmtId="0" fontId="5" fillId="0" borderId="0" xfId="0" applyFont="1" applyBorder="1" applyProtection="1">
      <protection hidden="1"/>
    </xf>
    <xf numFmtId="39" fontId="5" fillId="0" borderId="15" xfId="0" applyNumberFormat="1" applyFont="1" applyBorder="1" applyProtection="1">
      <protection hidden="1"/>
    </xf>
    <xf numFmtId="166" fontId="5" fillId="0" borderId="0" xfId="0" applyNumberFormat="1" applyFont="1" applyBorder="1" applyProtection="1">
      <protection hidden="1"/>
    </xf>
    <xf numFmtId="0" fontId="5" fillId="0" borderId="15" xfId="0" applyFont="1" applyBorder="1" applyProtection="1">
      <protection hidden="1"/>
    </xf>
    <xf numFmtId="0" fontId="5" fillId="0" borderId="1" xfId="0" applyFont="1" applyBorder="1" applyProtection="1">
      <protection hidden="1"/>
    </xf>
    <xf numFmtId="0" fontId="5" fillId="0" borderId="3" xfId="0" applyFont="1" applyBorder="1" applyProtection="1">
      <protection hidden="1"/>
    </xf>
    <xf numFmtId="39" fontId="5" fillId="0" borderId="1" xfId="0" applyNumberFormat="1" applyFont="1" applyBorder="1" applyProtection="1">
      <protection hidden="1"/>
    </xf>
    <xf numFmtId="9" fontId="5" fillId="0" borderId="0" xfId="0" applyNumberFormat="1" applyFont="1" applyFill="1" applyBorder="1" applyProtection="1">
      <protection hidden="1"/>
    </xf>
    <xf numFmtId="166" fontId="5" fillId="0" borderId="0" xfId="0" applyNumberFormat="1" applyFont="1" applyFill="1" applyBorder="1" applyProtection="1">
      <protection hidden="1"/>
    </xf>
    <xf numFmtId="169" fontId="5" fillId="0" borderId="0" xfId="0" applyNumberFormat="1" applyFont="1" applyFill="1" applyBorder="1" applyProtection="1">
      <protection hidden="1"/>
    </xf>
    <xf numFmtId="168" fontId="5" fillId="0" borderId="15" xfId="0" applyNumberFormat="1" applyFont="1" applyBorder="1" applyAlignment="1" applyProtection="1">
      <alignment horizontal="right"/>
      <protection hidden="1"/>
    </xf>
    <xf numFmtId="39" fontId="5" fillId="0" borderId="15" xfId="0" applyNumberFormat="1" applyFont="1" applyFill="1" applyBorder="1" applyProtection="1">
      <protection hidden="1"/>
    </xf>
    <xf numFmtId="39" fontId="7" fillId="0" borderId="15" xfId="0" applyNumberFormat="1" applyFont="1" applyFill="1" applyBorder="1" applyProtection="1">
      <protection hidden="1"/>
    </xf>
    <xf numFmtId="0" fontId="5" fillId="0" borderId="16" xfId="0" applyFont="1" applyBorder="1" applyProtection="1">
      <protection hidden="1"/>
    </xf>
    <xf numFmtId="0" fontId="5" fillId="0" borderId="17" xfId="0" applyFont="1" applyBorder="1" applyProtection="1">
      <protection hidden="1"/>
    </xf>
    <xf numFmtId="39" fontId="5" fillId="0" borderId="2" xfId="0" applyNumberFormat="1" applyFont="1" applyBorder="1" applyProtection="1">
      <protection hidden="1"/>
    </xf>
    <xf numFmtId="0" fontId="5" fillId="0" borderId="18" xfId="0" applyFont="1" applyBorder="1" applyAlignment="1" applyProtection="1">
      <alignment horizontal="centerContinuous"/>
      <protection hidden="1"/>
    </xf>
    <xf numFmtId="0" fontId="5" fillId="0" borderId="15" xfId="0" applyFont="1" applyFill="1" applyBorder="1" applyProtection="1">
      <protection hidden="1"/>
    </xf>
    <xf numFmtId="0" fontId="5" fillId="0" borderId="19" xfId="0" applyFont="1" applyBorder="1" applyProtection="1">
      <protection hidden="1"/>
    </xf>
    <xf numFmtId="0" fontId="5" fillId="0" borderId="20" xfId="0" applyFont="1" applyFill="1" applyBorder="1" applyProtection="1">
      <protection hidden="1"/>
    </xf>
    <xf numFmtId="0" fontId="5" fillId="0" borderId="6" xfId="0" applyFont="1" applyBorder="1" applyProtection="1">
      <protection hidden="1"/>
    </xf>
    <xf numFmtId="39" fontId="5" fillId="0" borderId="6" xfId="0" applyNumberFormat="1" applyFont="1" applyBorder="1" applyProtection="1">
      <protection hidden="1"/>
    </xf>
    <xf numFmtId="39" fontId="5" fillId="0" borderId="6" xfId="0" applyNumberFormat="1" applyFont="1" applyBorder="1" applyAlignment="1" applyProtection="1">
      <alignment horizontal="right"/>
      <protection hidden="1"/>
    </xf>
    <xf numFmtId="165" fontId="5" fillId="0" borderId="7" xfId="0" applyNumberFormat="1" applyFont="1" applyBorder="1" applyProtection="1">
      <protection hidden="1"/>
    </xf>
    <xf numFmtId="0" fontId="5" fillId="0" borderId="21" xfId="0" applyFont="1" applyBorder="1" applyProtection="1">
      <protection hidden="1"/>
    </xf>
    <xf numFmtId="0" fontId="5" fillId="0" borderId="22" xfId="0" applyFont="1" applyFill="1" applyBorder="1" applyProtection="1">
      <protection hidden="1"/>
    </xf>
    <xf numFmtId="166" fontId="5" fillId="0" borderId="6" xfId="0" applyNumberFormat="1" applyFont="1" applyBorder="1" applyProtection="1">
      <protection hidden="1"/>
    </xf>
    <xf numFmtId="0" fontId="5" fillId="0" borderId="0" xfId="0" applyFont="1" applyFill="1" applyBorder="1" applyAlignment="1">
      <alignment horizontal="center"/>
    </xf>
    <xf numFmtId="166" fontId="5" fillId="0" borderId="0" xfId="0" applyNumberFormat="1" applyFont="1" applyFill="1" applyBorder="1" applyAlignment="1" applyProtection="1">
      <alignment horizontal="center"/>
      <protection hidden="1"/>
    </xf>
    <xf numFmtId="0" fontId="5" fillId="0" borderId="0" xfId="0" applyFont="1" applyFill="1" applyBorder="1" applyAlignment="1" applyProtection="1">
      <alignment horizontal="center"/>
    </xf>
    <xf numFmtId="0" fontId="8" fillId="4" borderId="0" xfId="0" applyFont="1" applyFill="1" applyAlignment="1">
      <alignment vertical="center"/>
    </xf>
    <xf numFmtId="0" fontId="8" fillId="4" borderId="0" xfId="0" applyFont="1" applyFill="1" applyAlignment="1" applyProtection="1">
      <alignment vertical="center"/>
      <protection locked="0"/>
    </xf>
    <xf numFmtId="0" fontId="8" fillId="0" borderId="23" xfId="0" applyFont="1" applyFill="1" applyBorder="1" applyAlignment="1">
      <alignment vertical="center"/>
    </xf>
    <xf numFmtId="0" fontId="5" fillId="0" borderId="24" xfId="0" applyFont="1" applyFill="1" applyBorder="1" applyProtection="1">
      <protection hidden="1"/>
    </xf>
    <xf numFmtId="39" fontId="5" fillId="0" borderId="11" xfId="0" applyNumberFormat="1" applyFont="1" applyFill="1" applyBorder="1" applyProtection="1">
      <protection hidden="1"/>
    </xf>
    <xf numFmtId="168" fontId="5" fillId="0" borderId="11" xfId="0" applyNumberFormat="1" applyFont="1" applyFill="1" applyBorder="1" applyAlignment="1" applyProtection="1">
      <alignment horizontal="right"/>
      <protection hidden="1"/>
    </xf>
    <xf numFmtId="39" fontId="7" fillId="0" borderId="11" xfId="0" applyNumberFormat="1" applyFont="1" applyFill="1" applyBorder="1" applyProtection="1">
      <protection hidden="1"/>
    </xf>
    <xf numFmtId="0" fontId="5" fillId="0" borderId="25" xfId="0" applyFont="1" applyFill="1" applyBorder="1" applyProtection="1">
      <protection hidden="1"/>
    </xf>
    <xf numFmtId="39" fontId="5" fillId="0" borderId="26" xfId="0" applyNumberFormat="1" applyFont="1" applyFill="1" applyBorder="1" applyProtection="1">
      <protection hidden="1"/>
    </xf>
    <xf numFmtId="39" fontId="8" fillId="0" borderId="11" xfId="0" applyNumberFormat="1" applyFont="1" applyFill="1" applyBorder="1" applyProtection="1">
      <protection hidden="1"/>
    </xf>
    <xf numFmtId="166" fontId="11" fillId="0" borderId="24" xfId="0" applyNumberFormat="1" applyFont="1" applyFill="1" applyBorder="1" applyAlignment="1" applyProtection="1">
      <alignment vertical="top"/>
      <protection hidden="1"/>
    </xf>
    <xf numFmtId="0" fontId="5" fillId="0" borderId="13" xfId="0" applyFont="1" applyFill="1" applyBorder="1" applyProtection="1">
      <protection hidden="1"/>
    </xf>
    <xf numFmtId="0" fontId="5" fillId="0" borderId="27" xfId="0" applyFont="1" applyFill="1" applyBorder="1" applyProtection="1">
      <protection hidden="1"/>
    </xf>
    <xf numFmtId="39" fontId="8" fillId="0" borderId="15" xfId="0" applyNumberFormat="1" applyFont="1" applyFill="1" applyBorder="1" applyProtection="1">
      <protection hidden="1"/>
    </xf>
    <xf numFmtId="0" fontId="5" fillId="0" borderId="0" xfId="0" applyFont="1" applyFill="1" applyAlignment="1" applyProtection="1">
      <alignment horizontal="right"/>
      <protection hidden="1"/>
    </xf>
    <xf numFmtId="0" fontId="8" fillId="0" borderId="4" xfId="0" applyFont="1" applyBorder="1" applyAlignment="1" applyProtection="1">
      <alignment vertical="center"/>
      <protection locked="0" hidden="1"/>
    </xf>
    <xf numFmtId="0" fontId="8" fillId="0" borderId="4" xfId="0" applyFont="1" applyBorder="1" applyAlignment="1" applyProtection="1">
      <alignment vertical="center"/>
      <protection hidden="1"/>
    </xf>
    <xf numFmtId="0" fontId="8" fillId="0" borderId="24" xfId="0" applyFont="1" applyFill="1" applyBorder="1" applyAlignment="1">
      <alignment vertical="center"/>
    </xf>
    <xf numFmtId="0" fontId="5" fillId="0" borderId="10" xfId="0" applyFont="1" applyFill="1" applyBorder="1" applyAlignment="1" applyProtection="1">
      <alignment vertical="center"/>
      <protection hidden="1"/>
    </xf>
    <xf numFmtId="0" fontId="12" fillId="0" borderId="9" xfId="0" applyFont="1" applyFill="1" applyBorder="1" applyAlignment="1" applyProtection="1">
      <alignment vertical="center"/>
    </xf>
    <xf numFmtId="0" fontId="5" fillId="0" borderId="9" xfId="0" applyFont="1" applyFill="1" applyBorder="1" applyAlignment="1">
      <alignment vertical="center"/>
    </xf>
    <xf numFmtId="0" fontId="5" fillId="0" borderId="9"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166" fontId="5" fillId="0" borderId="0" xfId="0" applyNumberFormat="1" applyFont="1" applyFill="1" applyBorder="1" applyAlignment="1" applyProtection="1">
      <alignment horizontal="center"/>
    </xf>
    <xf numFmtId="4" fontId="5" fillId="2" borderId="17" xfId="5" applyNumberFormat="1" applyFont="1" applyFill="1" applyBorder="1" applyAlignment="1" applyProtection="1">
      <alignment horizontal="right"/>
      <protection locked="0"/>
    </xf>
    <xf numFmtId="165" fontId="17" fillId="0" borderId="6" xfId="1" applyNumberFormat="1" applyFill="1" applyBorder="1" applyAlignment="1" applyProtection="1"/>
    <xf numFmtId="166" fontId="17" fillId="0" borderId="6" xfId="1" applyNumberFormat="1" applyFill="1" applyBorder="1" applyAlignment="1" applyProtection="1"/>
    <xf numFmtId="0" fontId="17" fillId="0" borderId="6" xfId="1" applyFill="1" applyBorder="1" applyAlignment="1" applyProtection="1">
      <protection hidden="1"/>
    </xf>
    <xf numFmtId="169" fontId="5" fillId="0" borderId="28" xfId="0" applyNumberFormat="1" applyFont="1" applyFill="1" applyBorder="1" applyProtection="1">
      <protection hidden="1"/>
    </xf>
    <xf numFmtId="39" fontId="5" fillId="0" borderId="28" xfId="0" applyNumberFormat="1" applyFont="1" applyFill="1" applyBorder="1" applyProtection="1">
      <protection hidden="1"/>
    </xf>
    <xf numFmtId="0" fontId="5" fillId="2" borderId="17" xfId="0" applyFont="1" applyFill="1" applyBorder="1" applyProtection="1">
      <protection locked="0"/>
    </xf>
    <xf numFmtId="0" fontId="5" fillId="0" borderId="28" xfId="0" applyFont="1" applyFill="1" applyBorder="1"/>
    <xf numFmtId="0" fontId="17" fillId="0" borderId="6" xfId="1" applyBorder="1" applyAlignment="1" applyProtection="1">
      <protection hidden="1"/>
    </xf>
    <xf numFmtId="39" fontId="17" fillId="0" borderId="6" xfId="1" applyNumberFormat="1" applyBorder="1" applyAlignment="1" applyProtection="1">
      <protection hidden="1"/>
    </xf>
    <xf numFmtId="168" fontId="17" fillId="0" borderId="6" xfId="1" applyNumberFormat="1" applyBorder="1" applyAlignment="1" applyProtection="1">
      <protection hidden="1"/>
    </xf>
    <xf numFmtId="165" fontId="17" fillId="0" borderId="6" xfId="1" applyNumberFormat="1" applyBorder="1" applyAlignment="1" applyProtection="1">
      <protection hidden="1"/>
    </xf>
    <xf numFmtId="0" fontId="5" fillId="0" borderId="28" xfId="0" applyFont="1" applyBorder="1" applyProtection="1">
      <protection hidden="1"/>
    </xf>
    <xf numFmtId="39" fontId="5" fillId="0" borderId="16" xfId="0" applyNumberFormat="1" applyFont="1" applyBorder="1" applyProtection="1">
      <protection hidden="1"/>
    </xf>
    <xf numFmtId="0" fontId="5" fillId="0" borderId="29" xfId="0" applyFont="1" applyFill="1" applyBorder="1" applyProtection="1">
      <protection hidden="1"/>
    </xf>
    <xf numFmtId="0" fontId="5" fillId="0" borderId="0" xfId="0" applyFont="1" applyBorder="1" applyAlignment="1" applyProtection="1">
      <alignment vertical="top" wrapText="1"/>
      <protection hidden="1"/>
    </xf>
    <xf numFmtId="0" fontId="5" fillId="0" borderId="15" xfId="0" applyFont="1" applyBorder="1" applyAlignment="1" applyProtection="1">
      <alignment vertical="top"/>
      <protection hidden="1"/>
    </xf>
    <xf numFmtId="0" fontId="5" fillId="0" borderId="11" xfId="0" applyFont="1" applyFill="1" applyBorder="1" applyAlignment="1" applyProtection="1">
      <alignment vertical="top"/>
      <protection hidden="1"/>
    </xf>
    <xf numFmtId="170" fontId="5" fillId="0" borderId="0" xfId="0" applyNumberFormat="1" applyFont="1" applyFill="1" applyBorder="1" applyAlignment="1" applyProtection="1">
      <alignment vertical="top"/>
      <protection hidden="1"/>
    </xf>
    <xf numFmtId="0" fontId="5" fillId="0" borderId="0" xfId="0" applyFont="1" applyBorder="1" applyAlignment="1" applyProtection="1">
      <alignment horizontal="right"/>
      <protection hidden="1"/>
    </xf>
    <xf numFmtId="39" fontId="17" fillId="0" borderId="30" xfId="1" applyNumberFormat="1" applyBorder="1" applyAlignment="1" applyProtection="1">
      <protection hidden="1"/>
    </xf>
    <xf numFmtId="0" fontId="17" fillId="0" borderId="6" xfId="1" applyBorder="1" applyAlignment="1" applyProtection="1">
      <alignment horizontal="right"/>
      <protection hidden="1"/>
    </xf>
    <xf numFmtId="0" fontId="5" fillId="0" borderId="0" xfId="0" applyFont="1" applyAlignment="1" applyProtection="1">
      <alignment vertical="top" wrapText="1"/>
      <protection hidden="1"/>
    </xf>
    <xf numFmtId="0" fontId="17" fillId="0" borderId="31" xfId="1" applyBorder="1" applyAlignment="1" applyProtection="1">
      <alignment vertical="top" wrapText="1"/>
      <protection hidden="1"/>
    </xf>
    <xf numFmtId="0" fontId="17" fillId="0" borderId="31" xfId="1" applyFont="1" applyBorder="1" applyAlignment="1" applyProtection="1">
      <alignment vertical="top" wrapText="1"/>
      <protection hidden="1"/>
    </xf>
    <xf numFmtId="0" fontId="5" fillId="0" borderId="32" xfId="0" applyFont="1" applyBorder="1" applyAlignment="1" applyProtection="1">
      <alignment vertical="top" wrapText="1"/>
      <protection hidden="1"/>
    </xf>
    <xf numFmtId="0" fontId="5" fillId="0" borderId="33" xfId="0" applyFont="1" applyBorder="1" applyAlignment="1" applyProtection="1">
      <alignment vertical="top" wrapText="1"/>
      <protection hidden="1"/>
    </xf>
    <xf numFmtId="3" fontId="5" fillId="3" borderId="3" xfId="0" applyNumberFormat="1" applyFont="1" applyFill="1" applyBorder="1" applyProtection="1">
      <protection locked="0"/>
    </xf>
    <xf numFmtId="0" fontId="5" fillId="2" borderId="34" xfId="0" applyFont="1" applyFill="1" applyBorder="1" applyProtection="1">
      <protection locked="0"/>
    </xf>
    <xf numFmtId="0" fontId="5" fillId="2" borderId="35" xfId="0" applyFont="1" applyFill="1" applyBorder="1" applyProtection="1">
      <protection locked="0"/>
    </xf>
    <xf numFmtId="39" fontId="5" fillId="0" borderId="0" xfId="0" applyNumberFormat="1" applyFont="1" applyFill="1" applyBorder="1" applyAlignment="1" applyProtection="1">
      <alignment horizontal="right"/>
      <protection hidden="1"/>
    </xf>
    <xf numFmtId="9" fontId="5" fillId="2" borderId="2" xfId="0" applyNumberFormat="1" applyFont="1" applyFill="1" applyBorder="1" applyAlignment="1" applyProtection="1">
      <alignment vertical="top"/>
      <protection locked="0"/>
    </xf>
    <xf numFmtId="9" fontId="5" fillId="3" borderId="1" xfId="0" applyNumberFormat="1" applyFont="1" applyFill="1" applyBorder="1" applyProtection="1">
      <protection locked="0"/>
    </xf>
    <xf numFmtId="0" fontId="5" fillId="0" borderId="0" xfId="0" applyFont="1" applyBorder="1" applyProtection="1"/>
    <xf numFmtId="170" fontId="5" fillId="2" borderId="17" xfId="0" applyNumberFormat="1" applyFont="1" applyFill="1" applyBorder="1" applyAlignment="1" applyProtection="1">
      <alignment vertical="top"/>
      <protection locked="0"/>
    </xf>
    <xf numFmtId="0" fontId="5" fillId="0" borderId="18" xfId="0" applyFont="1" applyBorder="1" applyAlignment="1" applyProtection="1">
      <alignment horizontal="centerContinuous"/>
    </xf>
    <xf numFmtId="0" fontId="5" fillId="0" borderId="0" xfId="0" applyFont="1" applyFill="1" applyBorder="1" applyAlignment="1" applyProtection="1">
      <alignment horizontal="center"/>
      <protection hidden="1"/>
    </xf>
    <xf numFmtId="0" fontId="5" fillId="5" borderId="2" xfId="0" applyFont="1" applyFill="1" applyBorder="1" applyAlignment="1" applyProtection="1">
      <alignment horizontal="right"/>
      <protection locked="0"/>
    </xf>
    <xf numFmtId="3" fontId="5" fillId="0" borderId="36" xfId="0" applyNumberFormat="1" applyFont="1" applyBorder="1" applyAlignment="1" applyProtection="1">
      <alignment horizontal="right"/>
      <protection hidden="1"/>
    </xf>
    <xf numFmtId="0" fontId="18" fillId="0" borderId="31" xfId="1" applyFont="1" applyBorder="1" applyAlignment="1" applyProtection="1">
      <alignment vertical="top" wrapText="1"/>
      <protection hidden="1"/>
    </xf>
    <xf numFmtId="0" fontId="17" fillId="0" borderId="37" xfId="1" applyBorder="1" applyAlignment="1" applyProtection="1">
      <alignment vertical="top" wrapText="1"/>
      <protection hidden="1"/>
    </xf>
    <xf numFmtId="164" fontId="5" fillId="0" borderId="32" xfId="2" applyFont="1" applyBorder="1" applyAlignment="1" applyProtection="1">
      <alignment vertical="top" wrapText="1"/>
      <protection hidden="1"/>
    </xf>
    <xf numFmtId="37" fontId="17" fillId="0" borderId="38" xfId="1" applyNumberFormat="1" applyBorder="1" applyAlignment="1" applyProtection="1">
      <protection hidden="1"/>
    </xf>
    <xf numFmtId="0" fontId="17" fillId="0" borderId="6" xfId="1" applyBorder="1" applyAlignment="1" applyProtection="1">
      <alignment horizontal="right" vertical="top" wrapText="1"/>
      <protection hidden="1"/>
    </xf>
    <xf numFmtId="173" fontId="5" fillId="3" borderId="2" xfId="0" applyNumberFormat="1" applyFont="1" applyFill="1" applyBorder="1" applyProtection="1">
      <protection locked="0"/>
    </xf>
    <xf numFmtId="174" fontId="5" fillId="5" borderId="2" xfId="0" applyNumberFormat="1" applyFont="1" applyFill="1" applyBorder="1" applyProtection="1">
      <protection locked="0"/>
    </xf>
    <xf numFmtId="171" fontId="5" fillId="2" borderId="17" xfId="5" applyNumberFormat="1" applyFont="1" applyFill="1" applyBorder="1" applyAlignment="1" applyProtection="1">
      <alignment horizontal="right"/>
      <protection locked="0"/>
    </xf>
    <xf numFmtId="175" fontId="5" fillId="0" borderId="0" xfId="0" applyNumberFormat="1" applyFont="1" applyFill="1" applyBorder="1" applyProtection="1">
      <protection hidden="1"/>
    </xf>
    <xf numFmtId="176" fontId="11" fillId="0" borderId="39" xfId="0" applyNumberFormat="1" applyFont="1" applyFill="1" applyBorder="1" applyAlignment="1" applyProtection="1">
      <alignment vertical="top"/>
      <protection hidden="1"/>
    </xf>
    <xf numFmtId="177" fontId="5" fillId="3" borderId="2" xfId="0" applyNumberFormat="1" applyFont="1" applyFill="1" applyBorder="1" applyProtection="1">
      <protection locked="0"/>
    </xf>
    <xf numFmtId="178" fontId="5" fillId="0" borderId="0" xfId="0" applyNumberFormat="1" applyFont="1" applyFill="1" applyBorder="1" applyProtection="1">
      <protection hidden="1"/>
    </xf>
    <xf numFmtId="175" fontId="8" fillId="0" borderId="13" xfId="0" applyNumberFormat="1" applyFont="1" applyBorder="1" applyAlignment="1" applyProtection="1">
      <alignment vertical="center"/>
      <protection hidden="1"/>
    </xf>
    <xf numFmtId="174" fontId="5" fillId="2" borderId="17" xfId="5" applyNumberFormat="1" applyFont="1" applyFill="1" applyBorder="1" applyProtection="1">
      <protection locked="0"/>
    </xf>
    <xf numFmtId="179" fontId="5" fillId="3" borderId="2" xfId="5" applyNumberFormat="1" applyFont="1" applyFill="1" applyBorder="1" applyProtection="1">
      <protection locked="0"/>
    </xf>
    <xf numFmtId="3" fontId="5" fillId="2" borderId="17" xfId="5" applyNumberFormat="1" applyFont="1" applyFill="1" applyBorder="1" applyAlignment="1" applyProtection="1">
      <alignment horizontal="right"/>
      <protection locked="0"/>
    </xf>
    <xf numFmtId="174" fontId="5" fillId="2" borderId="3" xfId="5" applyNumberFormat="1" applyFont="1" applyFill="1" applyBorder="1" applyProtection="1">
      <protection locked="0"/>
    </xf>
    <xf numFmtId="0" fontId="5" fillId="5" borderId="1" xfId="0" applyNumberFormat="1" applyFont="1" applyFill="1" applyBorder="1" applyProtection="1">
      <protection locked="0"/>
    </xf>
    <xf numFmtId="177" fontId="11" fillId="0" borderId="39" xfId="0" applyNumberFormat="1" applyFont="1" applyFill="1" applyBorder="1" applyAlignment="1" applyProtection="1">
      <alignment vertical="top"/>
      <protection hidden="1"/>
    </xf>
    <xf numFmtId="175" fontId="5" fillId="3" borderId="2" xfId="5" applyNumberFormat="1" applyFont="1" applyFill="1" applyBorder="1" applyProtection="1">
      <protection locked="0"/>
    </xf>
    <xf numFmtId="175" fontId="5" fillId="3" borderId="2" xfId="0" applyNumberFormat="1" applyFont="1" applyFill="1" applyBorder="1" applyProtection="1">
      <protection locked="0"/>
    </xf>
    <xf numFmtId="178" fontId="5" fillId="3" borderId="2" xfId="5" applyNumberFormat="1" applyFont="1" applyFill="1" applyBorder="1" applyProtection="1">
      <protection locked="0"/>
    </xf>
    <xf numFmtId="0" fontId="5" fillId="0" borderId="0" xfId="0" applyFont="1" applyBorder="1" applyAlignment="1" applyProtection="1">
      <alignment horizontal="center"/>
      <protection hidden="1"/>
    </xf>
    <xf numFmtId="9" fontId="5" fillId="0" borderId="3" xfId="3" applyFont="1" applyBorder="1" applyProtection="1">
      <protection hidden="1"/>
    </xf>
    <xf numFmtId="10" fontId="5" fillId="0" borderId="0" xfId="3" applyNumberFormat="1" applyFont="1" applyBorder="1" applyProtection="1">
      <protection hidden="1"/>
    </xf>
    <xf numFmtId="2" fontId="5" fillId="0" borderId="0" xfId="0" applyNumberFormat="1" applyFont="1" applyBorder="1" applyProtection="1">
      <protection hidden="1"/>
    </xf>
    <xf numFmtId="10" fontId="5" fillId="0" borderId="0" xfId="0" applyNumberFormat="1" applyFont="1" applyBorder="1" applyProtection="1">
      <protection hidden="1"/>
    </xf>
    <xf numFmtId="180" fontId="5" fillId="0" borderId="3" xfId="3" applyNumberFormat="1" applyFont="1" applyBorder="1" applyProtection="1">
      <protection hidden="1"/>
    </xf>
    <xf numFmtId="9" fontId="5" fillId="0" borderId="16" xfId="3" applyFont="1" applyBorder="1" applyProtection="1">
      <protection hidden="1"/>
    </xf>
    <xf numFmtId="184" fontId="5" fillId="0" borderId="0" xfId="3" applyNumberFormat="1" applyFont="1" applyBorder="1" applyProtection="1">
      <protection hidden="1"/>
    </xf>
    <xf numFmtId="186" fontId="5" fillId="0" borderId="0" xfId="0" applyNumberFormat="1" applyFont="1" applyBorder="1" applyProtection="1">
      <protection hidden="1"/>
    </xf>
    <xf numFmtId="164" fontId="5" fillId="0" borderId="0" xfId="2" applyFont="1" applyBorder="1" applyAlignment="1" applyProtection="1">
      <alignment horizontal="center"/>
      <protection hidden="1"/>
    </xf>
    <xf numFmtId="0" fontId="6" fillId="4" borderId="0" xfId="0" applyFont="1" applyFill="1" applyProtection="1"/>
    <xf numFmtId="0" fontId="5" fillId="4" borderId="0" xfId="0" applyFont="1" applyFill="1" applyProtection="1"/>
    <xf numFmtId="169" fontId="20" fillId="4" borderId="0" xfId="0" applyNumberFormat="1" applyFont="1" applyFill="1" applyProtection="1"/>
    <xf numFmtId="0" fontId="5" fillId="4" borderId="0" xfId="0" applyFont="1" applyFill="1" applyBorder="1" applyProtection="1"/>
    <xf numFmtId="169" fontId="20" fillId="4" borderId="0" xfId="3" applyNumberFormat="1" applyFont="1" applyFill="1" applyProtection="1"/>
    <xf numFmtId="164" fontId="20" fillId="4" borderId="0" xfId="2" applyFont="1" applyFill="1" applyProtection="1"/>
    <xf numFmtId="0" fontId="20" fillId="4" borderId="0" xfId="0" applyFont="1" applyFill="1" applyProtection="1"/>
    <xf numFmtId="187" fontId="20" fillId="4" borderId="0" xfId="3" applyNumberFormat="1" applyFont="1" applyFill="1" applyProtection="1"/>
    <xf numFmtId="188" fontId="20" fillId="4" borderId="0" xfId="0" applyNumberFormat="1" applyFont="1" applyFill="1" applyProtection="1"/>
    <xf numFmtId="184" fontId="20" fillId="4" borderId="0" xfId="0" applyNumberFormat="1" applyFont="1" applyFill="1" applyProtection="1"/>
    <xf numFmtId="188" fontId="20" fillId="4" borderId="0" xfId="3" applyNumberFormat="1" applyFont="1" applyFill="1" applyProtection="1"/>
    <xf numFmtId="0" fontId="5" fillId="4" borderId="0" xfId="0" applyFont="1" applyFill="1" applyAlignment="1" applyProtection="1">
      <alignment vertical="top"/>
    </xf>
    <xf numFmtId="2" fontId="20" fillId="4" borderId="0" xfId="0" applyNumberFormat="1" applyFont="1" applyFill="1" applyProtection="1"/>
    <xf numFmtId="0" fontId="8" fillId="4" borderId="0" xfId="0" applyFont="1" applyFill="1" applyAlignment="1" applyProtection="1">
      <alignment vertical="center"/>
    </xf>
    <xf numFmtId="0" fontId="21" fillId="4" borderId="0" xfId="0" applyFont="1" applyFill="1" applyAlignment="1" applyProtection="1">
      <alignment vertical="center"/>
    </xf>
    <xf numFmtId="182" fontId="20" fillId="4" borderId="0" xfId="0" applyNumberFormat="1" applyFont="1" applyFill="1" applyProtection="1"/>
    <xf numFmtId="174" fontId="20" fillId="4" borderId="0" xfId="3" applyNumberFormat="1" applyFont="1" applyFill="1" applyProtection="1"/>
    <xf numFmtId="189" fontId="20" fillId="4" borderId="0" xfId="0" applyNumberFormat="1" applyFont="1" applyFill="1" applyProtection="1"/>
    <xf numFmtId="0" fontId="6" fillId="0" borderId="0" xfId="0" applyFont="1" applyFill="1" applyBorder="1" applyProtection="1"/>
    <xf numFmtId="0" fontId="5" fillId="0" borderId="0" xfId="0" applyFont="1" applyFill="1" applyBorder="1" applyAlignment="1" applyProtection="1">
      <alignment horizontal="right"/>
    </xf>
    <xf numFmtId="0" fontId="5" fillId="0" borderId="11" xfId="0" applyFont="1" applyFill="1" applyBorder="1" applyProtection="1"/>
    <xf numFmtId="169" fontId="5" fillId="0" borderId="0" xfId="0" applyNumberFormat="1" applyFont="1" applyFill="1" applyBorder="1" applyProtection="1"/>
    <xf numFmtId="181" fontId="5" fillId="0" borderId="0" xfId="0" applyNumberFormat="1" applyFont="1" applyFill="1" applyBorder="1" applyProtection="1"/>
    <xf numFmtId="181" fontId="5" fillId="0" borderId="0" xfId="3" applyNumberFormat="1" applyFont="1" applyFill="1" applyBorder="1" applyProtection="1"/>
    <xf numFmtId="0" fontId="22" fillId="0" borderId="6" xfId="0" applyFont="1" applyBorder="1" applyProtection="1">
      <protection hidden="1"/>
    </xf>
    <xf numFmtId="169" fontId="22" fillId="0" borderId="0" xfId="3" applyNumberFormat="1" applyFont="1" applyFill="1" applyBorder="1" applyProtection="1"/>
    <xf numFmtId="39" fontId="22" fillId="0" borderId="40" xfId="0" applyNumberFormat="1" applyFont="1" applyBorder="1" applyAlignment="1" applyProtection="1">
      <alignment vertical="center"/>
      <protection hidden="1"/>
    </xf>
    <xf numFmtId="0" fontId="22" fillId="0" borderId="41" xfId="0" applyFont="1" applyBorder="1" applyAlignment="1" applyProtection="1">
      <alignment vertical="center"/>
      <protection hidden="1"/>
    </xf>
    <xf numFmtId="0" fontId="5" fillId="5" borderId="0" xfId="0" applyFont="1" applyFill="1" applyBorder="1" applyAlignment="1" applyProtection="1">
      <alignment horizontal="right"/>
      <protection locked="0"/>
    </xf>
    <xf numFmtId="0" fontId="8" fillId="0" borderId="6" xfId="0" applyFont="1" applyBorder="1" applyProtection="1">
      <protection hidden="1"/>
    </xf>
    <xf numFmtId="169" fontId="8" fillId="0" borderId="0" xfId="3" applyNumberFormat="1" applyFont="1" applyFill="1" applyBorder="1" applyProtection="1"/>
    <xf numFmtId="175" fontId="5" fillId="4" borderId="0" xfId="0" applyNumberFormat="1" applyFont="1" applyFill="1"/>
    <xf numFmtId="169" fontId="5" fillId="0" borderId="0" xfId="3" applyNumberFormat="1" applyFont="1" applyFill="1" applyBorder="1"/>
    <xf numFmtId="181" fontId="5" fillId="0" borderId="0" xfId="3" applyNumberFormat="1" applyFont="1" applyFill="1" applyBorder="1"/>
    <xf numFmtId="185" fontId="5" fillId="0" borderId="0" xfId="0" applyNumberFormat="1" applyFont="1" applyFill="1" applyBorder="1"/>
    <xf numFmtId="183" fontId="5" fillId="0" borderId="0" xfId="0" applyNumberFormat="1" applyFont="1" applyFill="1" applyBorder="1" applyProtection="1"/>
    <xf numFmtId="0" fontId="23" fillId="4" borderId="0" xfId="0" applyFont="1" applyFill="1" applyProtection="1">
      <protection hidden="1"/>
    </xf>
    <xf numFmtId="0" fontId="23" fillId="4" borderId="0" xfId="0" applyFont="1" applyFill="1" applyAlignment="1" applyProtection="1">
      <alignment vertical="top"/>
      <protection hidden="1"/>
    </xf>
    <xf numFmtId="188" fontId="24" fillId="4" borderId="0" xfId="3" applyNumberFormat="1" applyFont="1" applyFill="1" applyProtection="1">
      <protection hidden="1"/>
    </xf>
    <xf numFmtId="0" fontId="24" fillId="4" borderId="0" xfId="0" applyFont="1" applyFill="1" applyProtection="1">
      <protection hidden="1"/>
    </xf>
    <xf numFmtId="0" fontId="8" fillId="0" borderId="0" xfId="0" applyFont="1" applyFill="1" applyBorder="1" applyProtection="1"/>
    <xf numFmtId="174" fontId="5" fillId="0" borderId="15" xfId="0" applyNumberFormat="1" applyFont="1" applyBorder="1" applyProtection="1">
      <protection hidden="1"/>
    </xf>
    <xf numFmtId="174" fontId="5" fillId="0" borderId="1" xfId="0" applyNumberFormat="1" applyFont="1" applyBorder="1" applyProtection="1">
      <protection hidden="1"/>
    </xf>
    <xf numFmtId="174" fontId="5" fillId="0" borderId="34" xfId="0" applyNumberFormat="1" applyFont="1" applyFill="1" applyBorder="1" applyProtection="1">
      <protection hidden="1"/>
    </xf>
    <xf numFmtId="174" fontId="11" fillId="0" borderId="13" xfId="0" applyNumberFormat="1" applyFont="1" applyFill="1" applyBorder="1" applyAlignment="1" applyProtection="1">
      <alignment vertical="top"/>
      <protection hidden="1"/>
    </xf>
    <xf numFmtId="174" fontId="25" fillId="0" borderId="42" xfId="0" applyNumberFormat="1" applyFont="1" applyBorder="1" applyAlignment="1" applyProtection="1">
      <alignment vertical="center"/>
      <protection hidden="1"/>
    </xf>
    <xf numFmtId="0" fontId="26" fillId="4" borderId="0" xfId="0" applyFont="1" applyFill="1" applyProtection="1"/>
    <xf numFmtId="169" fontId="26" fillId="4" borderId="0" xfId="3" applyNumberFormat="1" applyFont="1" applyFill="1" applyProtection="1"/>
    <xf numFmtId="9" fontId="26" fillId="4" borderId="0" xfId="3" applyNumberFormat="1" applyFont="1" applyFill="1" applyProtection="1"/>
    <xf numFmtId="9" fontId="5" fillId="0" borderId="0" xfId="3" applyFont="1" applyBorder="1" applyProtection="1">
      <protection hidden="1"/>
    </xf>
    <xf numFmtId="169" fontId="26" fillId="4" borderId="0" xfId="0" applyNumberFormat="1" applyFont="1" applyFill="1" applyProtection="1"/>
    <xf numFmtId="0" fontId="17" fillId="0" borderId="43" xfId="1" applyBorder="1" applyAlignment="1" applyProtection="1">
      <protection hidden="1"/>
    </xf>
    <xf numFmtId="0" fontId="3" fillId="0" borderId="5" xfId="0" applyFont="1" applyBorder="1" applyProtection="1">
      <protection hidden="1"/>
    </xf>
    <xf numFmtId="169" fontId="28" fillId="0" borderId="31" xfId="3" applyNumberFormat="1" applyFont="1" applyFill="1" applyBorder="1" applyProtection="1"/>
    <xf numFmtId="169" fontId="28" fillId="3" borderId="32" xfId="3" applyNumberFormat="1" applyFont="1" applyFill="1" applyBorder="1" applyProtection="1">
      <protection locked="0"/>
    </xf>
    <xf numFmtId="169" fontId="28" fillId="3" borderId="44" xfId="3" applyNumberFormat="1" applyFont="1" applyFill="1" applyBorder="1" applyProtection="1">
      <protection locked="0"/>
    </xf>
    <xf numFmtId="169" fontId="28" fillId="3" borderId="45" xfId="3" applyNumberFormat="1" applyFont="1" applyFill="1" applyBorder="1" applyProtection="1">
      <protection locked="0"/>
    </xf>
    <xf numFmtId="169" fontId="28" fillId="3" borderId="46" xfId="3" applyNumberFormat="1" applyFont="1" applyFill="1" applyBorder="1" applyProtection="1">
      <protection locked="0"/>
    </xf>
    <xf numFmtId="0" fontId="28" fillId="4" borderId="0" xfId="4" applyFont="1" applyFill="1" applyProtection="1"/>
    <xf numFmtId="0" fontId="30" fillId="0" borderId="47" xfId="4" applyFont="1" applyFill="1" applyBorder="1" applyProtection="1"/>
    <xf numFmtId="0" fontId="28" fillId="0" borderId="48" xfId="4" applyFont="1" applyFill="1" applyBorder="1" applyProtection="1"/>
    <xf numFmtId="0" fontId="28" fillId="0" borderId="49" xfId="4" applyFont="1" applyFill="1" applyBorder="1" applyProtection="1"/>
    <xf numFmtId="0" fontId="28" fillId="0" borderId="5" xfId="4" applyFont="1" applyFill="1" applyBorder="1" applyProtection="1"/>
    <xf numFmtId="0" fontId="17" fillId="0" borderId="50" xfId="1" applyFill="1" applyBorder="1" applyAlignment="1" applyProtection="1">
      <alignment vertical="top" wrapText="1"/>
    </xf>
    <xf numFmtId="0" fontId="17" fillId="0" borderId="51" xfId="1" applyFill="1" applyBorder="1" applyAlignment="1" applyProtection="1">
      <alignment vertical="top" wrapText="1"/>
    </xf>
    <xf numFmtId="0" fontId="17" fillId="0" borderId="52" xfId="1" applyFill="1" applyBorder="1" applyAlignment="1" applyProtection="1">
      <alignment vertical="top" wrapText="1"/>
    </xf>
    <xf numFmtId="169" fontId="28" fillId="0" borderId="53" xfId="3" applyNumberFormat="1" applyFont="1" applyFill="1" applyBorder="1" applyProtection="1"/>
    <xf numFmtId="0" fontId="28" fillId="0" borderId="7" xfId="4" applyFont="1" applyFill="1" applyBorder="1" applyProtection="1"/>
    <xf numFmtId="0" fontId="28" fillId="0" borderId="32" xfId="4" applyFont="1" applyFill="1" applyBorder="1" applyProtection="1"/>
    <xf numFmtId="0" fontId="28" fillId="0" borderId="54" xfId="4" applyFont="1" applyFill="1" applyBorder="1" applyProtection="1"/>
    <xf numFmtId="0" fontId="28" fillId="0" borderId="55" xfId="4" applyFont="1" applyFill="1" applyBorder="1" applyProtection="1"/>
    <xf numFmtId="0" fontId="28" fillId="0" borderId="56" xfId="4" applyFont="1" applyFill="1" applyBorder="1" applyProtection="1"/>
    <xf numFmtId="0" fontId="17" fillId="0" borderId="57" xfId="1" applyFill="1" applyBorder="1" applyAlignment="1" applyProtection="1"/>
    <xf numFmtId="0" fontId="28" fillId="0" borderId="58" xfId="4" applyFont="1" applyFill="1" applyBorder="1" applyProtection="1"/>
    <xf numFmtId="0" fontId="28" fillId="0" borderId="59" xfId="4" applyFont="1" applyFill="1" applyBorder="1" applyProtection="1"/>
    <xf numFmtId="0" fontId="28" fillId="0" borderId="60" xfId="4" applyFont="1" applyFill="1" applyBorder="1" applyAlignment="1" applyProtection="1">
      <alignment horizontal="right" vertical="top" wrapText="1"/>
    </xf>
    <xf numFmtId="0" fontId="28" fillId="0" borderId="51" xfId="4" applyFont="1" applyFill="1" applyBorder="1" applyAlignment="1" applyProtection="1">
      <alignment horizontal="right" vertical="top" wrapText="1"/>
    </xf>
    <xf numFmtId="0" fontId="28" fillId="0" borderId="52" xfId="4" applyFont="1" applyFill="1" applyBorder="1" applyAlignment="1" applyProtection="1">
      <alignment horizontal="right" vertical="top" wrapText="1"/>
    </xf>
    <xf numFmtId="169" fontId="28" fillId="0" borderId="61" xfId="3" applyNumberFormat="1" applyFont="1" applyFill="1" applyBorder="1" applyProtection="1"/>
    <xf numFmtId="169" fontId="28" fillId="0" borderId="46" xfId="4" applyNumberFormat="1" applyFont="1" applyFill="1" applyBorder="1" applyProtection="1"/>
    <xf numFmtId="169" fontId="29" fillId="0" borderId="53" xfId="3" applyNumberFormat="1" applyFont="1" applyFill="1" applyBorder="1" applyProtection="1"/>
    <xf numFmtId="0" fontId="28" fillId="0" borderId="62" xfId="4" applyFont="1" applyFill="1" applyBorder="1" applyProtection="1"/>
    <xf numFmtId="0" fontId="28" fillId="0" borderId="63" xfId="4" applyFont="1" applyFill="1" applyBorder="1" applyProtection="1"/>
    <xf numFmtId="0" fontId="28" fillId="0" borderId="4" xfId="4" applyFont="1" applyFill="1" applyBorder="1" applyAlignment="1" applyProtection="1">
      <alignment vertical="top"/>
    </xf>
    <xf numFmtId="175" fontId="17" fillId="0" borderId="3" xfId="1" applyNumberFormat="1" applyFill="1" applyBorder="1" applyAlignment="1" applyProtection="1">
      <alignment horizontal="left"/>
    </xf>
    <xf numFmtId="0" fontId="28" fillId="0" borderId="30" xfId="4" applyFont="1" applyFill="1" applyBorder="1" applyProtection="1"/>
    <xf numFmtId="175" fontId="28" fillId="0" borderId="28" xfId="4" applyNumberFormat="1" applyFont="1" applyFill="1" applyBorder="1" applyProtection="1"/>
    <xf numFmtId="169" fontId="28" fillId="0" borderId="64" xfId="3" applyNumberFormat="1" applyFont="1" applyFill="1" applyBorder="1" applyProtection="1"/>
    <xf numFmtId="0" fontId="28" fillId="0" borderId="65" xfId="4" applyFont="1" applyFill="1" applyBorder="1" applyProtection="1"/>
    <xf numFmtId="169" fontId="29" fillId="0" borderId="66" xfId="3" applyNumberFormat="1" applyFont="1" applyFill="1" applyBorder="1" applyAlignment="1" applyProtection="1">
      <alignment vertical="center"/>
    </xf>
    <xf numFmtId="0" fontId="29" fillId="0" borderId="40" xfId="4" applyFont="1" applyFill="1" applyBorder="1" applyAlignment="1" applyProtection="1">
      <alignment vertical="center"/>
    </xf>
    <xf numFmtId="169" fontId="28" fillId="0" borderId="67" xfId="3" applyNumberFormat="1" applyFont="1" applyFill="1" applyBorder="1" applyProtection="1"/>
    <xf numFmtId="0" fontId="28" fillId="0" borderId="68" xfId="4" applyFont="1" applyFill="1" applyBorder="1" applyProtection="1"/>
    <xf numFmtId="175" fontId="28" fillId="3" borderId="35" xfId="4" applyNumberFormat="1" applyFont="1" applyFill="1" applyBorder="1" applyAlignment="1" applyProtection="1">
      <alignment vertical="top"/>
      <protection locked="0"/>
    </xf>
    <xf numFmtId="0" fontId="17" fillId="0" borderId="69" xfId="1" applyFill="1" applyBorder="1" applyAlignment="1" applyProtection="1">
      <alignment vertical="top" wrapText="1"/>
    </xf>
    <xf numFmtId="0" fontId="17" fillId="0" borderId="70" xfId="1" applyFill="1" applyBorder="1" applyAlignment="1" applyProtection="1">
      <alignment vertical="top" wrapText="1"/>
    </xf>
    <xf numFmtId="0" fontId="17" fillId="0" borderId="71" xfId="1" applyFill="1" applyBorder="1" applyAlignment="1" applyProtection="1">
      <alignment vertical="top" wrapText="1"/>
    </xf>
    <xf numFmtId="0" fontId="28" fillId="0" borderId="72" xfId="4" applyFont="1" applyFill="1" applyBorder="1" applyProtection="1"/>
    <xf numFmtId="0" fontId="17" fillId="0" borderId="19" xfId="1" applyFill="1" applyBorder="1" applyAlignment="1" applyProtection="1">
      <alignment vertical="top" wrapText="1"/>
    </xf>
    <xf numFmtId="0" fontId="17" fillId="0" borderId="10" xfId="1" applyFill="1" applyBorder="1" applyAlignment="1" applyProtection="1">
      <alignment vertical="top" wrapText="1"/>
    </xf>
    <xf numFmtId="0" fontId="17" fillId="0" borderId="73" xfId="1" applyBorder="1" applyAlignment="1" applyProtection="1"/>
    <xf numFmtId="174" fontId="29" fillId="0" borderId="74" xfId="4" applyNumberFormat="1" applyFont="1" applyFill="1" applyBorder="1" applyAlignment="1" applyProtection="1">
      <alignment vertical="center"/>
    </xf>
    <xf numFmtId="0" fontId="22" fillId="0" borderId="40" xfId="0" applyFont="1" applyBorder="1" applyProtection="1">
      <protection hidden="1"/>
    </xf>
    <xf numFmtId="0" fontId="5" fillId="0" borderId="41" xfId="0" applyFont="1" applyFill="1" applyBorder="1" applyProtection="1"/>
    <xf numFmtId="0" fontId="5" fillId="0" borderId="23" xfId="0" applyFont="1" applyFill="1" applyBorder="1" applyProtection="1"/>
    <xf numFmtId="0" fontId="22" fillId="0" borderId="57" xfId="0" applyFont="1" applyFill="1" applyBorder="1"/>
    <xf numFmtId="0" fontId="22" fillId="0" borderId="57" xfId="0" applyFont="1" applyBorder="1" applyProtection="1">
      <protection hidden="1"/>
    </xf>
    <xf numFmtId="39" fontId="22" fillId="0" borderId="5" xfId="0" applyNumberFormat="1" applyFont="1" applyBorder="1" applyAlignment="1" applyProtection="1">
      <alignment vertical="center"/>
      <protection hidden="1"/>
    </xf>
    <xf numFmtId="0" fontId="5" fillId="0" borderId="32" xfId="0" applyFont="1" applyFill="1" applyBorder="1" applyAlignment="1" applyProtection="1">
      <alignment vertical="top" wrapText="1"/>
      <protection hidden="1"/>
    </xf>
    <xf numFmtId="0" fontId="5" fillId="3" borderId="32" xfId="0" applyFont="1" applyFill="1" applyBorder="1" applyAlignment="1" applyProtection="1">
      <alignment vertical="top" wrapText="1"/>
      <protection hidden="1"/>
    </xf>
    <xf numFmtId="0" fontId="28" fillId="0" borderId="21" xfId="0" applyFont="1" applyFill="1" applyBorder="1" applyAlignment="1" applyProtection="1">
      <alignment horizontal="left"/>
    </xf>
    <xf numFmtId="175" fontId="28" fillId="3" borderId="17" xfId="0" applyNumberFormat="1" applyFont="1" applyFill="1" applyBorder="1" applyAlignment="1" applyProtection="1">
      <alignment horizontal="right"/>
      <protection locked="0"/>
    </xf>
    <xf numFmtId="0" fontId="28" fillId="0" borderId="7" xfId="0" applyFont="1" applyFill="1" applyBorder="1" applyAlignment="1" applyProtection="1">
      <alignment horizontal="left"/>
    </xf>
    <xf numFmtId="175" fontId="28" fillId="3" borderId="3" xfId="0" applyNumberFormat="1" applyFont="1" applyFill="1" applyBorder="1" applyAlignment="1" applyProtection="1">
      <alignment horizontal="right"/>
      <protection locked="0"/>
    </xf>
    <xf numFmtId="175" fontId="28" fillId="0" borderId="3" xfId="0" applyNumberFormat="1" applyFont="1" applyFill="1" applyBorder="1" applyAlignment="1" applyProtection="1">
      <alignment horizontal="right"/>
    </xf>
    <xf numFmtId="0" fontId="17" fillId="0" borderId="47" xfId="1" applyBorder="1" applyAlignment="1" applyProtection="1">
      <protection hidden="1"/>
    </xf>
    <xf numFmtId="0" fontId="5" fillId="0" borderId="8" xfId="0" applyFont="1" applyBorder="1" applyProtection="1">
      <protection hidden="1"/>
    </xf>
    <xf numFmtId="0" fontId="22" fillId="0" borderId="14" xfId="0" applyFont="1" applyBorder="1" applyAlignment="1" applyProtection="1">
      <alignment vertical="center"/>
      <protection locked="0" hidden="1"/>
    </xf>
    <xf numFmtId="0" fontId="5" fillId="5" borderId="76" xfId="0" applyFont="1" applyFill="1" applyBorder="1" applyAlignment="1" applyProtection="1">
      <alignment horizontal="right"/>
      <protection locked="0"/>
    </xf>
    <xf numFmtId="169" fontId="5" fillId="5" borderId="1" xfId="0" applyNumberFormat="1" applyFont="1" applyFill="1" applyBorder="1" applyProtection="1">
      <protection locked="0"/>
    </xf>
    <xf numFmtId="169" fontId="5" fillId="5" borderId="15" xfId="3" applyNumberFormat="1" applyFont="1" applyFill="1" applyBorder="1" applyProtection="1">
      <protection locked="0"/>
    </xf>
    <xf numFmtId="175" fontId="5" fillId="5" borderId="1" xfId="0" applyNumberFormat="1" applyFont="1" applyFill="1" applyBorder="1" applyProtection="1">
      <protection locked="0"/>
    </xf>
    <xf numFmtId="9" fontId="5" fillId="5" borderId="2" xfId="3" applyFont="1" applyFill="1" applyBorder="1" applyProtection="1">
      <protection locked="0"/>
    </xf>
    <xf numFmtId="169" fontId="5" fillId="5" borderId="16" xfId="0" applyNumberFormat="1" applyFont="1" applyFill="1" applyBorder="1" applyProtection="1">
      <protection locked="0"/>
    </xf>
    <xf numFmtId="169" fontId="5" fillId="5" borderId="1" xfId="3" applyNumberFormat="1" applyFont="1" applyFill="1" applyBorder="1" applyProtection="1">
      <protection locked="0"/>
    </xf>
    <xf numFmtId="9" fontId="5" fillId="5" borderId="1" xfId="3" applyFont="1" applyFill="1" applyBorder="1" applyProtection="1">
      <protection locked="0"/>
    </xf>
    <xf numFmtId="175" fontId="5" fillId="5" borderId="17" xfId="0" applyNumberFormat="1" applyFont="1" applyFill="1" applyBorder="1" applyProtection="1">
      <protection locked="0"/>
    </xf>
    <xf numFmtId="39" fontId="5" fillId="0" borderId="15" xfId="0" applyNumberFormat="1" applyFont="1" applyFill="1" applyBorder="1" applyProtection="1"/>
    <xf numFmtId="175" fontId="5" fillId="5" borderId="17" xfId="0" applyNumberFormat="1" applyFont="1" applyFill="1" applyBorder="1" applyProtection="1">
      <protection locked="0" hidden="1"/>
    </xf>
    <xf numFmtId="0" fontId="15" fillId="3" borderId="69" xfId="0" applyFont="1" applyFill="1" applyBorder="1" applyAlignment="1" applyProtection="1">
      <alignment vertical="top" wrapText="1"/>
      <protection hidden="1"/>
    </xf>
    <xf numFmtId="0" fontId="5" fillId="3" borderId="70" xfId="0" applyFont="1" applyFill="1" applyBorder="1" applyAlignment="1" applyProtection="1">
      <alignment vertical="top" wrapText="1"/>
      <protection hidden="1"/>
    </xf>
    <xf numFmtId="0" fontId="19" fillId="3" borderId="31" xfId="0" applyFont="1" applyFill="1" applyBorder="1" applyAlignment="1" applyProtection="1">
      <alignment vertical="top" wrapText="1"/>
      <protection hidden="1"/>
    </xf>
    <xf numFmtId="0" fontId="32" fillId="3" borderId="70" xfId="0" applyFont="1" applyFill="1" applyBorder="1" applyAlignment="1" applyProtection="1">
      <alignment vertical="top" wrapText="1"/>
      <protection hidden="1"/>
    </xf>
    <xf numFmtId="0" fontId="32" fillId="3" borderId="32" xfId="0" applyFont="1" applyFill="1" applyBorder="1" applyAlignment="1" applyProtection="1">
      <alignment vertical="top" wrapText="1"/>
      <protection hidden="1"/>
    </xf>
    <xf numFmtId="0" fontId="5" fillId="4" borderId="0" xfId="0" applyFont="1" applyFill="1" applyAlignment="1" applyProtection="1">
      <alignment vertical="top" wrapText="1"/>
      <protection hidden="1"/>
    </xf>
    <xf numFmtId="0" fontId="15" fillId="0" borderId="77" xfId="0" applyFont="1" applyBorder="1" applyAlignment="1" applyProtection="1">
      <alignment vertical="top" wrapText="1"/>
      <protection hidden="1"/>
    </xf>
    <xf numFmtId="0" fontId="31" fillId="0" borderId="78" xfId="0" applyFont="1" applyBorder="1" applyAlignment="1" applyProtection="1">
      <alignment horizontal="center" vertical="top" wrapText="1"/>
      <protection hidden="1"/>
    </xf>
    <xf numFmtId="0" fontId="14" fillId="0" borderId="79" xfId="0" applyFont="1" applyBorder="1" applyAlignment="1" applyProtection="1">
      <alignment vertical="top" wrapText="1"/>
      <protection hidden="1"/>
    </xf>
    <xf numFmtId="0" fontId="14" fillId="0" borderId="80" xfId="0" applyFont="1" applyBorder="1" applyAlignment="1" applyProtection="1">
      <alignment vertical="top" wrapText="1"/>
      <protection hidden="1"/>
    </xf>
    <xf numFmtId="0" fontId="5" fillId="3" borderId="71" xfId="0" applyFont="1" applyFill="1" applyBorder="1" applyAlignment="1" applyProtection="1">
      <alignment vertical="top" wrapText="1"/>
      <protection locked="0"/>
    </xf>
    <xf numFmtId="0" fontId="5" fillId="0" borderId="53" xfId="0" applyFont="1" applyBorder="1" applyAlignment="1" applyProtection="1">
      <alignment vertical="top" wrapText="1"/>
      <protection locked="0"/>
    </xf>
    <xf numFmtId="0" fontId="5" fillId="3" borderId="53" xfId="0" applyFont="1" applyFill="1" applyBorder="1" applyAlignment="1" applyProtection="1">
      <alignment vertical="top" wrapText="1"/>
      <protection locked="0"/>
    </xf>
    <xf numFmtId="0" fontId="5" fillId="0" borderId="81" xfId="0" applyFont="1" applyBorder="1" applyAlignment="1" applyProtection="1">
      <alignment vertical="top" wrapText="1"/>
      <protection locked="0"/>
    </xf>
    <xf numFmtId="0" fontId="17" fillId="0" borderId="82" xfId="1" applyBorder="1" applyAlignment="1" applyProtection="1">
      <alignment vertical="top" wrapText="1"/>
      <protection hidden="1"/>
    </xf>
    <xf numFmtId="0" fontId="5" fillId="0" borderId="83" xfId="0" applyFont="1" applyBorder="1" applyAlignment="1" applyProtection="1">
      <alignment vertical="top" wrapText="1"/>
      <protection hidden="1"/>
    </xf>
    <xf numFmtId="0" fontId="5" fillId="0" borderId="66" xfId="0" applyFont="1" applyBorder="1" applyAlignment="1" applyProtection="1">
      <alignment vertical="top" wrapText="1"/>
      <protection locked="0"/>
    </xf>
    <xf numFmtId="0" fontId="19" fillId="4" borderId="0" xfId="0" applyFont="1" applyFill="1" applyAlignment="1" applyProtection="1">
      <alignment vertical="top" wrapText="1"/>
      <protection hidden="1"/>
    </xf>
    <xf numFmtId="0" fontId="5" fillId="4" borderId="0" xfId="0" applyFont="1" applyFill="1" applyAlignment="1" applyProtection="1">
      <alignment vertical="top" wrapText="1"/>
      <protection locked="0"/>
    </xf>
    <xf numFmtId="0" fontId="5" fillId="4" borderId="0" xfId="0" applyFont="1" applyFill="1" applyAlignment="1" applyProtection="1">
      <alignment vertical="top" wrapText="1"/>
      <protection locked="0" hidden="1"/>
    </xf>
    <xf numFmtId="44" fontId="5" fillId="2" borderId="2" xfId="0" applyNumberFormat="1" applyFont="1" applyFill="1" applyBorder="1" applyAlignment="1" applyProtection="1">
      <alignment vertical="top"/>
      <protection locked="0"/>
    </xf>
    <xf numFmtId="9" fontId="5" fillId="2" borderId="17" xfId="0" applyNumberFormat="1" applyFont="1" applyFill="1" applyBorder="1" applyAlignment="1" applyProtection="1">
      <alignment vertical="top"/>
      <protection locked="0"/>
    </xf>
    <xf numFmtId="0" fontId="17" fillId="0" borderId="6" xfId="1" applyFill="1" applyBorder="1" applyAlignment="1" applyProtection="1">
      <alignment horizontal="left"/>
    </xf>
    <xf numFmtId="0" fontId="33" fillId="6" borderId="0" xfId="6" applyProtection="1">
      <protection hidden="1"/>
    </xf>
    <xf numFmtId="0" fontId="34" fillId="7" borderId="48" xfId="6" applyFont="1" applyFill="1" applyBorder="1" applyProtection="1">
      <protection hidden="1"/>
    </xf>
    <xf numFmtId="0" fontId="34" fillId="7" borderId="49" xfId="6" applyFont="1" applyFill="1" applyBorder="1" applyProtection="1">
      <protection hidden="1"/>
    </xf>
    <xf numFmtId="0" fontId="34" fillId="7" borderId="11" xfId="6" applyFont="1" applyFill="1" applyBorder="1" applyProtection="1">
      <protection hidden="1"/>
    </xf>
    <xf numFmtId="0" fontId="34" fillId="7" borderId="8" xfId="6" applyFont="1" applyFill="1" applyBorder="1" applyProtection="1">
      <protection hidden="1"/>
    </xf>
    <xf numFmtId="0" fontId="34" fillId="7" borderId="0" xfId="6" applyFont="1" applyFill="1" applyBorder="1" applyProtection="1">
      <protection hidden="1"/>
    </xf>
    <xf numFmtId="0" fontId="34" fillId="7" borderId="0" xfId="6" applyFont="1" applyFill="1" applyBorder="1" applyAlignment="1" applyProtection="1">
      <protection hidden="1"/>
    </xf>
    <xf numFmtId="0" fontId="34" fillId="7" borderId="75" xfId="6" applyFont="1" applyFill="1" applyBorder="1" applyProtection="1">
      <protection hidden="1"/>
    </xf>
    <xf numFmtId="0" fontId="34" fillId="7" borderId="9" xfId="6" applyFont="1" applyFill="1" applyBorder="1" applyProtection="1">
      <protection hidden="1"/>
    </xf>
    <xf numFmtId="0" fontId="34" fillId="7" borderId="12" xfId="6" applyFont="1" applyFill="1" applyBorder="1" applyProtection="1">
      <protection hidden="1"/>
    </xf>
    <xf numFmtId="0" fontId="27" fillId="0" borderId="21" xfId="4" applyFont="1" applyFill="1" applyBorder="1" applyProtection="1"/>
    <xf numFmtId="0" fontId="27" fillId="0" borderId="7" xfId="4" applyFont="1" applyFill="1" applyBorder="1" applyProtection="1"/>
    <xf numFmtId="0" fontId="34" fillId="7" borderId="8" xfId="6" applyFont="1" applyFill="1" applyBorder="1" applyAlignment="1" applyProtection="1">
      <alignment horizontal="center"/>
      <protection hidden="1"/>
    </xf>
    <xf numFmtId="0" fontId="34" fillId="7" borderId="0" xfId="6" applyFont="1" applyFill="1" applyBorder="1" applyAlignment="1" applyProtection="1">
      <alignment horizontal="center"/>
      <protection hidden="1"/>
    </xf>
    <xf numFmtId="172" fontId="34" fillId="7" borderId="47" xfId="6" applyNumberFormat="1" applyFont="1" applyFill="1" applyBorder="1" applyAlignment="1" applyProtection="1">
      <alignment horizontal="left"/>
      <protection hidden="1"/>
    </xf>
    <xf numFmtId="0" fontId="34" fillId="7" borderId="48" xfId="6" applyFont="1" applyFill="1" applyBorder="1" applyAlignment="1">
      <alignment horizontal="left"/>
    </xf>
    <xf numFmtId="0" fontId="4" fillId="3" borderId="58" xfId="0" applyFont="1" applyFill="1" applyBorder="1" applyAlignment="1" applyProtection="1">
      <protection locked="0"/>
    </xf>
    <xf numFmtId="0" fontId="0" fillId="3" borderId="58" xfId="0" applyFill="1" applyBorder="1" applyAlignment="1" applyProtection="1"/>
    <xf numFmtId="0" fontId="0" fillId="3" borderId="59" xfId="0" applyFill="1" applyBorder="1" applyAlignment="1" applyProtection="1"/>
    <xf numFmtId="0" fontId="5" fillId="0" borderId="28" xfId="0" applyFont="1" applyBorder="1" applyAlignment="1" applyProtection="1">
      <alignment horizontal="right"/>
      <protection hidden="1"/>
    </xf>
    <xf numFmtId="0" fontId="5" fillId="0" borderId="0" xfId="0" applyFont="1" applyBorder="1" applyAlignment="1" applyProtection="1">
      <alignment horizontal="center"/>
      <protection locked="0" hidden="1"/>
    </xf>
    <xf numFmtId="0" fontId="5" fillId="0" borderId="84" xfId="0" applyFont="1" applyBorder="1" applyAlignment="1" applyProtection="1">
      <alignment horizontal="center"/>
      <protection locked="0" hidden="1"/>
    </xf>
    <xf numFmtId="0" fontId="5" fillId="0" borderId="13" xfId="0" applyFont="1" applyFill="1" applyBorder="1" applyAlignment="1">
      <alignment horizontal="center"/>
    </xf>
    <xf numFmtId="0" fontId="5" fillId="0" borderId="4" xfId="0" applyFont="1" applyFill="1" applyBorder="1" applyAlignment="1">
      <alignment horizontal="center"/>
    </xf>
    <xf numFmtId="0" fontId="4" fillId="3" borderId="58" xfId="0" applyFont="1" applyFill="1" applyBorder="1" applyAlignment="1" applyProtection="1">
      <alignment horizontal="left"/>
      <protection locked="0"/>
    </xf>
    <xf numFmtId="0" fontId="0" fillId="3" borderId="59" xfId="0" applyFill="1" applyBorder="1" applyAlignment="1" applyProtection="1">
      <protection locked="0"/>
    </xf>
    <xf numFmtId="166" fontId="5" fillId="0" borderId="0" xfId="0" applyNumberFormat="1" applyFont="1" applyFill="1" applyBorder="1" applyAlignment="1" applyProtection="1">
      <alignment horizontal="left"/>
    </xf>
    <xf numFmtId="166" fontId="5" fillId="0" borderId="84" xfId="0" applyNumberFormat="1" applyFont="1" applyFill="1" applyBorder="1" applyAlignment="1" applyProtection="1">
      <alignment horizontal="left"/>
    </xf>
    <xf numFmtId="0" fontId="0" fillId="0" borderId="59" xfId="0" applyBorder="1" applyAlignment="1" applyProtection="1">
      <protection locked="0"/>
    </xf>
    <xf numFmtId="0" fontId="27" fillId="0" borderId="42" xfId="4" applyFont="1" applyFill="1" applyBorder="1" applyAlignment="1" applyProtection="1">
      <alignment horizontal="left" vertical="top" wrapText="1"/>
    </xf>
    <xf numFmtId="0" fontId="28" fillId="0" borderId="41" xfId="4" applyFont="1" applyFill="1" applyBorder="1" applyAlignment="1" applyProtection="1">
      <alignment horizontal="left" vertical="top" wrapText="1"/>
    </xf>
    <xf numFmtId="0" fontId="0" fillId="0" borderId="23" xfId="0" applyBorder="1" applyAlignment="1"/>
    <xf numFmtId="0" fontId="29" fillId="0" borderId="85" xfId="4" applyFont="1" applyFill="1" applyBorder="1" applyAlignment="1" applyProtection="1">
      <alignment horizontal="right" vertical="center"/>
    </xf>
    <xf numFmtId="0" fontId="1" fillId="0" borderId="86" xfId="0" applyFont="1" applyBorder="1" applyAlignment="1">
      <alignment horizontal="right" vertical="center"/>
    </xf>
    <xf numFmtId="0" fontId="4" fillId="3" borderId="13" xfId="0" applyFont="1" applyFill="1" applyBorder="1" applyAlignment="1" applyProtection="1">
      <protection locked="0"/>
    </xf>
    <xf numFmtId="0" fontId="0" fillId="3" borderId="4" xfId="0" applyFill="1" applyBorder="1" applyAlignment="1" applyProtection="1">
      <protection locked="0"/>
    </xf>
    <xf numFmtId="0" fontId="0" fillId="0" borderId="24" xfId="0" applyBorder="1" applyAlignment="1"/>
    <xf numFmtId="0" fontId="29" fillId="0" borderId="77" xfId="4" applyFont="1" applyFill="1" applyBorder="1" applyAlignment="1" applyProtection="1">
      <alignment horizontal="left" vertical="top" wrapText="1"/>
    </xf>
    <xf numFmtId="0" fontId="29" fillId="0" borderId="58" xfId="4" applyFont="1" applyFill="1" applyBorder="1" applyAlignment="1" applyProtection="1">
      <alignment horizontal="left" vertical="top" wrapText="1"/>
    </xf>
    <xf numFmtId="0" fontId="0" fillId="0" borderId="59" xfId="0" applyBorder="1" applyAlignment="1"/>
    <xf numFmtId="0" fontId="28" fillId="0" borderId="13" xfId="4" applyFont="1" applyFill="1" applyBorder="1" applyAlignment="1" applyProtection="1">
      <alignment horizontal="left" vertical="top" wrapText="1"/>
    </xf>
    <xf numFmtId="0" fontId="28" fillId="0" borderId="4" xfId="4" applyFont="1" applyFill="1" applyBorder="1" applyAlignment="1" applyProtection="1">
      <alignment horizontal="left" vertical="top" wrapText="1"/>
    </xf>
    <xf numFmtId="0" fontId="27" fillId="0" borderId="13" xfId="4" applyFont="1" applyFill="1" applyBorder="1" applyAlignment="1" applyProtection="1">
      <alignment horizontal="left" vertical="top" wrapText="1"/>
    </xf>
  </cellXfs>
  <cellStyles count="7">
    <cellStyle name="Accent2" xfId="6" builtinId="33"/>
    <cellStyle name="Hyperlink" xfId="1" builtinId="8"/>
    <cellStyle name="Komma" xfId="2" builtinId="3"/>
    <cellStyle name="Procent" xfId="3" builtinId="5"/>
    <cellStyle name="Standaard" xfId="0" builtinId="0"/>
    <cellStyle name="Standaard_Werkmap1" xfId="4"/>
    <cellStyle name="Valuta" xfId="5"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123825</xdr:colOff>
      <xdr:row>13</xdr:row>
      <xdr:rowOff>66675</xdr:rowOff>
    </xdr:from>
    <xdr:to>
      <xdr:col>12</xdr:col>
      <xdr:colOff>314325</xdr:colOff>
      <xdr:row>32</xdr:row>
      <xdr:rowOff>66675</xdr:rowOff>
    </xdr:to>
    <xdr:sp macro="" textlink="">
      <xdr:nvSpPr>
        <xdr:cNvPr id="5121" name="Text Box 1"/>
        <xdr:cNvSpPr txBox="1">
          <a:spLocks noChangeArrowheads="1"/>
        </xdr:cNvSpPr>
      </xdr:nvSpPr>
      <xdr:spPr bwMode="auto">
        <a:xfrm>
          <a:off x="714375" y="2771775"/>
          <a:ext cx="6381750" cy="3076575"/>
        </a:xfrm>
        <a:prstGeom prst="rect">
          <a:avLst/>
        </a:prstGeom>
        <a:solidFill>
          <a:srgbClr val="CCFFCC"/>
        </a:solidFill>
        <a:ln w="9525">
          <a:solidFill>
            <a:srgbClr val="000000"/>
          </a:solidFill>
          <a:miter lim="800000"/>
          <a:headEnd/>
          <a:tailEnd/>
        </a:ln>
      </xdr:spPr>
      <xdr:txBody>
        <a:bodyPr vertOverflow="clip" wrap="square" lIns="27432" tIns="22860" rIns="0" bIns="0" anchor="t" upright="1"/>
        <a:lstStyle/>
        <a:p>
          <a:pPr algn="l" rtl="0">
            <a:defRPr sz="1000"/>
          </a:pPr>
          <a:r>
            <a:rPr lang="nl-NL" sz="1000" b="0" i="0" strike="noStrike">
              <a:solidFill>
                <a:srgbClr val="000000"/>
              </a:solidFill>
              <a:latin typeface="Univers"/>
            </a:rPr>
            <a:t>U kunt en hoeft alleen getallen in te voeren in de gekleurde cellen.</a:t>
          </a:r>
        </a:p>
        <a:p>
          <a:pPr algn="l" rtl="0">
            <a:defRPr sz="1000"/>
          </a:pPr>
          <a:r>
            <a:rPr lang="nl-NL" sz="1000" b="0" i="0" strike="noStrike">
              <a:solidFill>
                <a:srgbClr val="000000"/>
              </a:solidFill>
              <a:latin typeface="Univers"/>
            </a:rPr>
            <a:t>* geel: Dit dient u verplicht in te voeren.</a:t>
          </a:r>
        </a:p>
        <a:p>
          <a:pPr algn="l" rtl="0">
            <a:defRPr sz="1000"/>
          </a:pPr>
          <a:r>
            <a:rPr lang="nl-NL" sz="1000" b="0" i="0" strike="noStrike">
              <a:solidFill>
                <a:srgbClr val="000000"/>
              </a:solidFill>
              <a:latin typeface="Univers"/>
            </a:rPr>
            <a:t>* groen: Hier hebt u de keuze om of kolom C (percentage van de vervangingswaarde) of kolom E (een vast </a:t>
          </a:r>
        </a:p>
        <a:p>
          <a:pPr algn="l" rtl="0">
            <a:defRPr sz="1000"/>
          </a:pPr>
          <a:r>
            <a:rPr lang="nl-NL" sz="1000" b="0" i="0" strike="noStrike">
              <a:solidFill>
                <a:srgbClr val="000000"/>
              </a:solidFill>
              <a:latin typeface="Univers"/>
            </a:rPr>
            <a:t>   bedrag) in te voeren. </a:t>
          </a:r>
        </a:p>
        <a:p>
          <a:pPr algn="l" rtl="0">
            <a:defRPr sz="1000"/>
          </a:pPr>
          <a:r>
            <a:rPr lang="nl-NL" sz="1000" b="0" i="0" strike="noStrike">
              <a:solidFill>
                <a:srgbClr val="000000"/>
              </a:solidFill>
              <a:latin typeface="Univers"/>
            </a:rPr>
            <a:t>* blauw: Dit is een optie om het in te vullen, maar voor de berekening niet noodzakelijk.</a:t>
          </a:r>
        </a:p>
        <a:p>
          <a:pPr algn="l" rtl="0">
            <a:defRPr sz="1000"/>
          </a:pPr>
          <a:endParaRPr lang="nl-NL" sz="1000" b="0" i="0" strike="noStrike">
            <a:solidFill>
              <a:srgbClr val="000000"/>
            </a:solidFill>
            <a:latin typeface="Univers"/>
          </a:endParaRPr>
        </a:p>
        <a:p>
          <a:pPr algn="l" rtl="0">
            <a:defRPr sz="1000"/>
          </a:pPr>
          <a:r>
            <a:rPr lang="nl-NL" sz="1000" b="0" i="0" strike="noStrike">
              <a:solidFill>
                <a:srgbClr val="000000"/>
              </a:solidFill>
              <a:latin typeface="Univers"/>
            </a:rPr>
            <a:t>Cellen met een rood driehoekje bevatten een toelichting. Deze verschijnt zodra u er met de muis overheen beweegt.</a:t>
          </a:r>
        </a:p>
        <a:p>
          <a:pPr algn="l" rtl="0">
            <a:defRPr sz="1000"/>
          </a:pPr>
          <a:endParaRPr lang="nl-NL" sz="1000" b="0" i="0" strike="noStrike">
            <a:solidFill>
              <a:srgbClr val="000000"/>
            </a:solidFill>
            <a:latin typeface="Univers"/>
          </a:endParaRPr>
        </a:p>
        <a:p>
          <a:pPr algn="l" rtl="0">
            <a:defRPr sz="1000"/>
          </a:pPr>
          <a:r>
            <a:rPr lang="nl-NL" sz="1000" b="0" i="0" strike="noStrike">
              <a:solidFill>
                <a:srgbClr val="000000"/>
              </a:solidFill>
              <a:latin typeface="Univers"/>
            </a:rPr>
            <a:t>Voor extra toelichting kunt u klikken op de omschrijving (blauw / paarse kleur en onderstreept weergegeven); u wordt dan doorgelinkt naar de betreffende toelichting voor deze post. Om terug te gaan klikt u op de tekst in kolom A en u komt weer terug waar u was. </a:t>
          </a:r>
        </a:p>
        <a:p>
          <a:pPr algn="l" rtl="0">
            <a:defRPr sz="1000"/>
          </a:pPr>
          <a:endParaRPr lang="nl-NL" sz="1000" b="0" i="0" strike="noStrike">
            <a:solidFill>
              <a:srgbClr val="000000"/>
            </a:solidFill>
            <a:latin typeface="Univers"/>
          </a:endParaRPr>
        </a:p>
        <a:p>
          <a:pPr algn="l" rtl="0">
            <a:defRPr sz="1000"/>
          </a:pPr>
          <a:r>
            <a:rPr lang="nl-NL" sz="1000" b="0" i="0" strike="noStrike">
              <a:solidFill>
                <a:srgbClr val="000000"/>
              </a:solidFill>
              <a:latin typeface="Univers"/>
            </a:rPr>
            <a:t>Het kan zijn dat dit in oudere spreadsheets niet wordt ondersteund. U zult dan handmatig naar de toelichting toe moeten gaan, door het werkblad toelichting aan te klikken (onderaan uw scherm) en de betreffende post op te zoeken.</a:t>
          </a:r>
        </a:p>
        <a:p>
          <a:pPr algn="l" rtl="0">
            <a:defRPr sz="1000"/>
          </a:pPr>
          <a:r>
            <a:rPr lang="nl-NL" sz="1000" b="0" i="0" strike="noStrike">
              <a:solidFill>
                <a:srgbClr val="000000"/>
              </a:solidFill>
              <a:latin typeface="Univers"/>
            </a:rPr>
            <a:t>De toelichting van de werktuig, trekker en zelfrijder staan onder elkaar.</a:t>
          </a:r>
        </a:p>
        <a:p>
          <a:pPr algn="l" rtl="0">
            <a:defRPr sz="1000"/>
          </a:pPr>
          <a:endParaRPr lang="nl-NL" sz="1000" b="0" i="0" strike="noStrike">
            <a:solidFill>
              <a:srgbClr val="000000"/>
            </a:solidFill>
            <a:latin typeface="Univers"/>
          </a:endParaRPr>
        </a:p>
        <a:p>
          <a:pPr algn="l" rtl="0">
            <a:defRPr sz="1000"/>
          </a:pPr>
          <a:r>
            <a:rPr lang="nl-NL" sz="1000" b="0" i="0" strike="noStrike">
              <a:solidFill>
                <a:srgbClr val="000000"/>
              </a:solidFill>
              <a:latin typeface="Univers"/>
            </a:rPr>
            <a:t>Mocht u vragen hebben neem dan contact op met de CUMELA info lijn, tel (033) 247 49 99</a:t>
          </a:r>
        </a:p>
        <a:p>
          <a:pPr algn="l" rtl="0">
            <a:defRPr sz="1000"/>
          </a:pPr>
          <a:r>
            <a:rPr lang="nl-NL" sz="1000" b="0" i="0" strike="noStrike">
              <a:solidFill>
                <a:srgbClr val="000000"/>
              </a:solidFill>
              <a:latin typeface="Univers"/>
            </a:rPr>
            <a:t>of via e-mail: info@cumela.nl</a:t>
          </a:r>
        </a:p>
        <a:p>
          <a:pPr algn="l" rtl="0">
            <a:defRPr sz="1000"/>
          </a:pPr>
          <a:endParaRPr lang="nl-NL" sz="1000" b="0" i="0" strike="noStrike">
            <a:solidFill>
              <a:srgbClr val="000000"/>
            </a:solidFill>
            <a:latin typeface="Univers"/>
          </a:endParaRPr>
        </a:p>
        <a:p>
          <a:pPr algn="l" rtl="0">
            <a:defRPr sz="1000"/>
          </a:pPr>
          <a:endParaRPr lang="nl-NL" sz="1000" b="0" i="0" strike="noStrike">
            <a:solidFill>
              <a:srgbClr val="000000"/>
            </a:solidFill>
            <a:latin typeface="Univers"/>
          </a:endParaRPr>
        </a:p>
        <a:p>
          <a:pPr algn="l" rtl="0">
            <a:defRPr sz="1000"/>
          </a:pPr>
          <a:endParaRPr lang="nl-NL" sz="1000" b="0" i="0" strike="noStrike">
            <a:solidFill>
              <a:srgbClr val="000000"/>
            </a:solidFill>
            <a:latin typeface="Univers"/>
          </a:endParaRPr>
        </a:p>
        <a:p>
          <a:pPr algn="l" rtl="0">
            <a:defRPr sz="1000"/>
          </a:pPr>
          <a:endParaRPr lang="nl-NL" sz="1000" b="0" i="0" strike="noStrike">
            <a:solidFill>
              <a:srgbClr val="000000"/>
            </a:solidFill>
            <a:latin typeface="Univers"/>
          </a:endParaRPr>
        </a:p>
        <a:p>
          <a:pPr algn="l" rtl="0">
            <a:defRPr sz="1000"/>
          </a:pPr>
          <a:endParaRPr lang="nl-NL" sz="1000" b="0" i="0" strike="noStrike">
            <a:solidFill>
              <a:srgbClr val="000000"/>
            </a:solidFill>
            <a:latin typeface="Univer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42</xdr:row>
      <xdr:rowOff>171450</xdr:rowOff>
    </xdr:from>
    <xdr:to>
      <xdr:col>8</xdr:col>
      <xdr:colOff>19050</xdr:colOff>
      <xdr:row>55</xdr:row>
      <xdr:rowOff>142875</xdr:rowOff>
    </xdr:to>
    <xdr:sp macro="" textlink="" fLocksText="0">
      <xdr:nvSpPr>
        <xdr:cNvPr id="3099" name="Text Box 27"/>
        <xdr:cNvSpPr txBox="1">
          <a:spLocks noChangeArrowheads="1"/>
        </xdr:cNvSpPr>
      </xdr:nvSpPr>
      <xdr:spPr bwMode="auto">
        <a:xfrm>
          <a:off x="114300" y="7248525"/>
          <a:ext cx="5829300" cy="2114550"/>
        </a:xfrm>
        <a:prstGeom prst="rect">
          <a:avLst/>
        </a:prstGeom>
        <a:solidFill>
          <a:srgbClr val="FFFFFF"/>
        </a:solidFill>
        <a:ln w="38100" cmpd="dbl">
          <a:solidFill>
            <a:srgbClr val="000000"/>
          </a:solidFill>
          <a:miter lim="800000"/>
          <a:headEnd/>
          <a:tailEnd/>
        </a:ln>
      </xdr:spPr>
      <xdr:txBody>
        <a:bodyPr vertOverflow="clip" wrap="square" lIns="27432" tIns="22860" rIns="0" bIns="0" anchor="t" upright="1"/>
        <a:lstStyle/>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r>
            <a:rPr lang="nl-NL" sz="1000" b="0" i="0" strike="noStrike">
              <a:solidFill>
                <a:srgbClr val="000000"/>
              </a:solidFill>
              <a:latin typeface="Times New Roman"/>
              <a:cs typeface="Times New Roman"/>
            </a:rPr>
            <a:t>   </a:t>
          </a: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40</xdr:row>
      <xdr:rowOff>171450</xdr:rowOff>
    </xdr:from>
    <xdr:to>
      <xdr:col>8</xdr:col>
      <xdr:colOff>19050</xdr:colOff>
      <xdr:row>56</xdr:row>
      <xdr:rowOff>9525</xdr:rowOff>
    </xdr:to>
    <xdr:sp macro="" textlink="">
      <xdr:nvSpPr>
        <xdr:cNvPr id="1069" name="Text Box 45"/>
        <xdr:cNvSpPr txBox="1">
          <a:spLocks noChangeArrowheads="1"/>
        </xdr:cNvSpPr>
      </xdr:nvSpPr>
      <xdr:spPr bwMode="auto">
        <a:xfrm>
          <a:off x="114300" y="6677025"/>
          <a:ext cx="5391150" cy="2466975"/>
        </a:xfrm>
        <a:prstGeom prst="rect">
          <a:avLst/>
        </a:prstGeom>
        <a:solidFill>
          <a:srgbClr val="FFFFFF"/>
        </a:solidFill>
        <a:ln w="38100" cmpd="dbl">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47</xdr:row>
      <xdr:rowOff>180975</xdr:rowOff>
    </xdr:from>
    <xdr:to>
      <xdr:col>8</xdr:col>
      <xdr:colOff>19050</xdr:colOff>
      <xdr:row>56</xdr:row>
      <xdr:rowOff>47625</xdr:rowOff>
    </xdr:to>
    <xdr:sp macro="" textlink="" fLocksText="0">
      <xdr:nvSpPr>
        <xdr:cNvPr id="4143" name="Text Box 47"/>
        <xdr:cNvSpPr txBox="1">
          <a:spLocks noChangeArrowheads="1"/>
        </xdr:cNvSpPr>
      </xdr:nvSpPr>
      <xdr:spPr bwMode="auto">
        <a:xfrm>
          <a:off x="104775" y="8162925"/>
          <a:ext cx="5991225" cy="1362075"/>
        </a:xfrm>
        <a:prstGeom prst="rect">
          <a:avLst/>
        </a:prstGeom>
        <a:solidFill>
          <a:srgbClr val="FFFFFF"/>
        </a:solidFill>
        <a:ln w="38100" cmpd="dbl">
          <a:solidFill>
            <a:srgbClr val="000000"/>
          </a:solidFill>
          <a:miter lim="800000"/>
          <a:headEnd/>
          <a:tailEnd/>
        </a:ln>
      </xdr:spPr>
      <xdr:txBody>
        <a:bodyPr vertOverflow="clip" wrap="square" lIns="27432" tIns="22860" rIns="0" bIns="0" anchor="t" upright="1"/>
        <a:lstStyle/>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a:p>
          <a:pPr algn="l" rtl="0">
            <a:defRPr sz="1000"/>
          </a:pPr>
          <a:endParaRPr lang="nl-NL" sz="1000" b="0" i="0" strike="noStrike">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umela.nl/" TargetMode="External"/><Relationship Id="rId1" Type="http://schemas.openxmlformats.org/officeDocument/2006/relationships/hyperlink" Target="mailto:info@cumela.n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pageSetUpPr fitToPage="1"/>
  </sheetPr>
  <dimension ref="B1:N43"/>
  <sheetViews>
    <sheetView showGridLines="0" tabSelected="1" zoomScaleNormal="100" workbookViewId="0">
      <selection activeCell="L9" sqref="L9"/>
    </sheetView>
  </sheetViews>
  <sheetFormatPr defaultColWidth="9.33203125" defaultRowHeight="13.2"/>
  <cols>
    <col min="1" max="1" width="1.6640625" style="331" customWidth="1"/>
    <col min="2" max="2" width="7.109375" style="331" customWidth="1"/>
    <col min="3" max="25" width="9.33203125" style="331" customWidth="1"/>
    <col min="26" max="16384" width="9.33203125" style="331"/>
  </cols>
  <sheetData>
    <row r="1" spans="2:14" ht="9" customHeight="1" thickBot="1"/>
    <row r="2" spans="2:14" ht="13.8" thickTop="1">
      <c r="B2" s="345">
        <v>42134</v>
      </c>
      <c r="C2" s="346"/>
      <c r="D2" s="332"/>
      <c r="E2" s="332"/>
      <c r="F2" s="332"/>
      <c r="G2" s="332"/>
      <c r="H2" s="332"/>
      <c r="I2" s="332"/>
      <c r="J2" s="332"/>
      <c r="K2" s="332"/>
      <c r="L2" s="332"/>
      <c r="M2" s="332"/>
      <c r="N2" s="333"/>
    </row>
    <row r="3" spans="2:14">
      <c r="B3" s="343" t="s">
        <v>149</v>
      </c>
      <c r="C3" s="344"/>
      <c r="D3" s="344"/>
      <c r="E3" s="344"/>
      <c r="F3" s="344"/>
      <c r="G3" s="344"/>
      <c r="H3" s="344"/>
      <c r="I3" s="344"/>
      <c r="J3" s="344"/>
      <c r="K3" s="344"/>
      <c r="L3" s="344"/>
      <c r="M3" s="344"/>
      <c r="N3" s="334"/>
    </row>
    <row r="4" spans="2:14">
      <c r="B4" s="335"/>
      <c r="C4" s="336"/>
      <c r="D4" s="336"/>
      <c r="E4" s="336"/>
      <c r="F4" s="336"/>
      <c r="G4" s="336"/>
      <c r="H4" s="336"/>
      <c r="I4" s="336"/>
      <c r="J4" s="336"/>
      <c r="K4" s="336"/>
      <c r="L4" s="336"/>
      <c r="M4" s="336"/>
      <c r="N4" s="334"/>
    </row>
    <row r="5" spans="2:14">
      <c r="B5" s="335"/>
      <c r="C5" s="336" t="s">
        <v>44</v>
      </c>
      <c r="D5" s="336"/>
      <c r="E5" s="336"/>
      <c r="F5" s="336"/>
      <c r="G5" s="336"/>
      <c r="H5" s="336"/>
      <c r="I5" s="336"/>
      <c r="J5" s="336"/>
      <c r="K5" s="336"/>
      <c r="L5" s="336"/>
      <c r="M5" s="336"/>
      <c r="N5" s="334"/>
    </row>
    <row r="6" spans="2:14">
      <c r="B6" s="335"/>
      <c r="C6" s="336"/>
      <c r="D6" s="337" t="s">
        <v>45</v>
      </c>
      <c r="E6" s="336"/>
      <c r="F6" s="336"/>
      <c r="G6" s="336"/>
      <c r="H6" s="336"/>
      <c r="I6" s="336"/>
      <c r="J6" s="336"/>
      <c r="K6" s="336"/>
      <c r="L6" s="336"/>
      <c r="M6" s="336"/>
      <c r="N6" s="334"/>
    </row>
    <row r="7" spans="2:14">
      <c r="B7" s="335"/>
      <c r="C7" s="336"/>
      <c r="D7" s="337" t="s">
        <v>46</v>
      </c>
      <c r="E7" s="336"/>
      <c r="F7" s="336"/>
      <c r="G7" s="336"/>
      <c r="H7" s="336"/>
      <c r="I7" s="336"/>
      <c r="J7" s="336"/>
      <c r="K7" s="336"/>
      <c r="L7" s="336"/>
      <c r="M7" s="336"/>
      <c r="N7" s="334"/>
    </row>
    <row r="8" spans="2:14">
      <c r="B8" s="335"/>
      <c r="C8" s="336"/>
      <c r="D8" s="337" t="s">
        <v>47</v>
      </c>
      <c r="E8" s="336"/>
      <c r="F8" s="336"/>
      <c r="G8" s="336"/>
      <c r="H8" s="336"/>
      <c r="I8" s="336"/>
      <c r="J8" s="336"/>
      <c r="K8" s="336"/>
      <c r="L8" s="336"/>
      <c r="M8" s="336"/>
      <c r="N8" s="334"/>
    </row>
    <row r="9" spans="2:14">
      <c r="B9" s="335"/>
      <c r="C9" s="336" t="s">
        <v>109</v>
      </c>
      <c r="D9" s="337"/>
      <c r="E9" s="336"/>
      <c r="F9" s="336"/>
      <c r="G9" s="336"/>
      <c r="H9" s="336"/>
      <c r="I9" s="336"/>
      <c r="J9" s="336"/>
      <c r="K9" s="336"/>
      <c r="L9" s="336"/>
      <c r="M9" s="336"/>
      <c r="N9" s="334"/>
    </row>
    <row r="10" spans="2:14">
      <c r="B10" s="335"/>
      <c r="C10" s="336"/>
      <c r="D10" s="337" t="s">
        <v>110</v>
      </c>
      <c r="E10" s="336"/>
      <c r="F10" s="336"/>
      <c r="G10" s="336"/>
      <c r="H10" s="336"/>
      <c r="I10" s="336"/>
      <c r="J10" s="336"/>
      <c r="K10" s="336"/>
      <c r="L10" s="336"/>
      <c r="M10" s="336"/>
      <c r="N10" s="334"/>
    </row>
    <row r="11" spans="2:14">
      <c r="B11" s="335"/>
      <c r="C11" s="336" t="s">
        <v>48</v>
      </c>
      <c r="D11" s="336"/>
      <c r="E11" s="336"/>
      <c r="F11" s="336"/>
      <c r="G11" s="336"/>
      <c r="H11" s="336"/>
      <c r="I11" s="336"/>
      <c r="J11" s="336"/>
      <c r="K11" s="336"/>
      <c r="L11" s="336"/>
      <c r="M11" s="336"/>
      <c r="N11" s="334"/>
    </row>
    <row r="12" spans="2:14">
      <c r="B12" s="335"/>
      <c r="C12" s="336"/>
      <c r="D12" s="336"/>
      <c r="E12" s="336"/>
      <c r="F12" s="336"/>
      <c r="G12" s="336"/>
      <c r="H12" s="336"/>
      <c r="I12" s="336"/>
      <c r="J12" s="336"/>
      <c r="K12" s="336"/>
      <c r="L12" s="336"/>
      <c r="M12" s="336"/>
      <c r="N12" s="334"/>
    </row>
    <row r="13" spans="2:14">
      <c r="B13" s="335"/>
      <c r="C13" s="336" t="s">
        <v>49</v>
      </c>
      <c r="D13" s="336"/>
      <c r="E13" s="336"/>
      <c r="F13" s="336"/>
      <c r="G13" s="336"/>
      <c r="H13" s="336"/>
      <c r="I13" s="336"/>
      <c r="J13" s="336"/>
      <c r="K13" s="336"/>
      <c r="L13" s="336"/>
      <c r="M13" s="336"/>
      <c r="N13" s="334"/>
    </row>
    <row r="14" spans="2:14">
      <c r="B14" s="335"/>
      <c r="C14" s="336"/>
      <c r="D14" s="336"/>
      <c r="E14" s="336"/>
      <c r="F14" s="336"/>
      <c r="G14" s="336"/>
      <c r="H14" s="336"/>
      <c r="I14" s="336"/>
      <c r="J14" s="336"/>
      <c r="K14" s="336"/>
      <c r="L14" s="336"/>
      <c r="M14" s="336"/>
      <c r="N14" s="334"/>
    </row>
    <row r="15" spans="2:14">
      <c r="B15" s="335"/>
      <c r="C15" s="336"/>
      <c r="D15" s="336"/>
      <c r="E15" s="336"/>
      <c r="F15" s="336"/>
      <c r="G15" s="336"/>
      <c r="H15" s="336"/>
      <c r="I15" s="336"/>
      <c r="J15" s="336"/>
      <c r="K15" s="336"/>
      <c r="L15" s="336"/>
      <c r="M15" s="336"/>
      <c r="N15" s="334"/>
    </row>
    <row r="16" spans="2:14">
      <c r="B16" s="335"/>
      <c r="C16" s="336"/>
      <c r="D16" s="336"/>
      <c r="E16" s="336"/>
      <c r="F16" s="336"/>
      <c r="G16" s="336"/>
      <c r="H16" s="336"/>
      <c r="I16" s="336"/>
      <c r="J16" s="336"/>
      <c r="K16" s="336"/>
      <c r="L16" s="336"/>
      <c r="M16" s="336"/>
      <c r="N16" s="334"/>
    </row>
    <row r="17" spans="2:14">
      <c r="B17" s="335"/>
      <c r="C17" s="336"/>
      <c r="D17" s="336"/>
      <c r="E17" s="336"/>
      <c r="F17" s="336"/>
      <c r="G17" s="336"/>
      <c r="H17" s="336"/>
      <c r="I17" s="336"/>
      <c r="J17" s="336"/>
      <c r="K17" s="336"/>
      <c r="L17" s="336"/>
      <c r="M17" s="336"/>
      <c r="N17" s="334"/>
    </row>
    <row r="18" spans="2:14">
      <c r="B18" s="335"/>
      <c r="C18" s="336"/>
      <c r="D18" s="336"/>
      <c r="E18" s="336"/>
      <c r="F18" s="336"/>
      <c r="G18" s="336"/>
      <c r="H18" s="336"/>
      <c r="I18" s="336"/>
      <c r="J18" s="336"/>
      <c r="K18" s="336"/>
      <c r="L18" s="336"/>
      <c r="M18" s="336"/>
      <c r="N18" s="334"/>
    </row>
    <row r="19" spans="2:14">
      <c r="B19" s="335"/>
      <c r="C19" s="336"/>
      <c r="D19" s="336"/>
      <c r="E19" s="336"/>
      <c r="F19" s="336"/>
      <c r="G19" s="336"/>
      <c r="H19" s="336"/>
      <c r="I19" s="336"/>
      <c r="J19" s="336"/>
      <c r="K19" s="336"/>
      <c r="L19" s="336"/>
      <c r="M19" s="336"/>
      <c r="N19" s="334"/>
    </row>
    <row r="20" spans="2:14">
      <c r="B20" s="335"/>
      <c r="C20" s="336"/>
      <c r="D20" s="336"/>
      <c r="E20" s="336"/>
      <c r="F20" s="336"/>
      <c r="G20" s="336"/>
      <c r="H20" s="336"/>
      <c r="I20" s="336"/>
      <c r="J20" s="336"/>
      <c r="K20" s="336"/>
      <c r="L20" s="336"/>
      <c r="M20" s="336"/>
      <c r="N20" s="334"/>
    </row>
    <row r="21" spans="2:14">
      <c r="B21" s="335"/>
      <c r="C21" s="336"/>
      <c r="D21" s="336"/>
      <c r="E21" s="336"/>
      <c r="F21" s="336"/>
      <c r="G21" s="336"/>
      <c r="H21" s="336"/>
      <c r="I21" s="336"/>
      <c r="J21" s="336"/>
      <c r="K21" s="336"/>
      <c r="L21" s="336"/>
      <c r="M21" s="336"/>
      <c r="N21" s="334"/>
    </row>
    <row r="22" spans="2:14">
      <c r="B22" s="335"/>
      <c r="C22" s="336"/>
      <c r="D22" s="336"/>
      <c r="E22" s="336"/>
      <c r="F22" s="336"/>
      <c r="G22" s="336"/>
      <c r="H22" s="336"/>
      <c r="I22" s="336"/>
      <c r="J22" s="336"/>
      <c r="K22" s="336"/>
      <c r="L22" s="336"/>
      <c r="M22" s="336"/>
      <c r="N22" s="334"/>
    </row>
    <row r="23" spans="2:14">
      <c r="B23" s="335"/>
      <c r="C23" s="336"/>
      <c r="D23" s="336"/>
      <c r="E23" s="336"/>
      <c r="F23" s="336"/>
      <c r="G23" s="336"/>
      <c r="H23" s="336"/>
      <c r="I23" s="336"/>
      <c r="J23" s="336"/>
      <c r="K23" s="336"/>
      <c r="L23" s="336"/>
      <c r="M23" s="336"/>
      <c r="N23" s="334"/>
    </row>
    <row r="24" spans="2:14">
      <c r="B24" s="335"/>
      <c r="C24" s="336"/>
      <c r="D24" s="336"/>
      <c r="E24" s="336"/>
      <c r="F24" s="336"/>
      <c r="G24" s="336"/>
      <c r="H24" s="336"/>
      <c r="I24" s="336"/>
      <c r="J24" s="336"/>
      <c r="K24" s="336"/>
      <c r="L24" s="336"/>
      <c r="M24" s="336"/>
      <c r="N24" s="334"/>
    </row>
    <row r="25" spans="2:14">
      <c r="B25" s="335"/>
      <c r="C25" s="336"/>
      <c r="D25" s="336"/>
      <c r="E25" s="336"/>
      <c r="F25" s="336"/>
      <c r="G25" s="336"/>
      <c r="H25" s="336"/>
      <c r="I25" s="336"/>
      <c r="J25" s="336"/>
      <c r="K25" s="336"/>
      <c r="L25" s="336"/>
      <c r="M25" s="336"/>
      <c r="N25" s="334"/>
    </row>
    <row r="26" spans="2:14">
      <c r="B26" s="335"/>
      <c r="C26" s="336"/>
      <c r="D26" s="336"/>
      <c r="E26" s="336"/>
      <c r="F26" s="336"/>
      <c r="G26" s="336"/>
      <c r="H26" s="336"/>
      <c r="I26" s="336"/>
      <c r="J26" s="336"/>
      <c r="K26" s="336"/>
      <c r="L26" s="336"/>
      <c r="M26" s="336"/>
      <c r="N26" s="334"/>
    </row>
    <row r="27" spans="2:14">
      <c r="B27" s="335"/>
      <c r="C27" s="336"/>
      <c r="D27" s="336"/>
      <c r="E27" s="336"/>
      <c r="F27" s="336"/>
      <c r="G27" s="336"/>
      <c r="H27" s="336"/>
      <c r="I27" s="336"/>
      <c r="J27" s="336"/>
      <c r="K27" s="336"/>
      <c r="L27" s="336"/>
      <c r="M27" s="336"/>
      <c r="N27" s="334"/>
    </row>
    <row r="28" spans="2:14">
      <c r="B28" s="335"/>
      <c r="C28" s="336"/>
      <c r="D28" s="336"/>
      <c r="E28" s="336"/>
      <c r="F28" s="336"/>
      <c r="G28" s="336"/>
      <c r="H28" s="336"/>
      <c r="I28" s="336"/>
      <c r="J28" s="336"/>
      <c r="K28" s="336"/>
      <c r="L28" s="336"/>
      <c r="M28" s="336"/>
      <c r="N28" s="334"/>
    </row>
    <row r="29" spans="2:14">
      <c r="B29" s="335"/>
      <c r="C29" s="336"/>
      <c r="D29" s="336"/>
      <c r="E29" s="336"/>
      <c r="F29" s="336"/>
      <c r="G29" s="336"/>
      <c r="H29" s="336"/>
      <c r="I29" s="336"/>
      <c r="J29" s="336"/>
      <c r="K29" s="336"/>
      <c r="L29" s="336"/>
      <c r="M29" s="336"/>
      <c r="N29" s="334"/>
    </row>
    <row r="30" spans="2:14">
      <c r="B30" s="335"/>
      <c r="C30" s="336"/>
      <c r="D30" s="336"/>
      <c r="E30" s="336"/>
      <c r="F30" s="336"/>
      <c r="G30" s="336"/>
      <c r="H30" s="336"/>
      <c r="I30" s="336"/>
      <c r="J30" s="336"/>
      <c r="K30" s="336"/>
      <c r="L30" s="336"/>
      <c r="M30" s="336"/>
      <c r="N30" s="334"/>
    </row>
    <row r="31" spans="2:14">
      <c r="B31" s="335"/>
      <c r="C31" s="336"/>
      <c r="D31" s="336"/>
      <c r="E31" s="336"/>
      <c r="F31" s="336"/>
      <c r="G31" s="336"/>
      <c r="H31" s="336"/>
      <c r="I31" s="336"/>
      <c r="J31" s="336"/>
      <c r="K31" s="336"/>
      <c r="L31" s="336"/>
      <c r="M31" s="336"/>
      <c r="N31" s="334"/>
    </row>
    <row r="32" spans="2:14">
      <c r="B32" s="335"/>
      <c r="C32" s="336"/>
      <c r="D32" s="336"/>
      <c r="E32" s="336"/>
      <c r="F32" s="336"/>
      <c r="G32" s="336"/>
      <c r="H32" s="336"/>
      <c r="I32" s="336"/>
      <c r="J32" s="336"/>
      <c r="K32" s="336"/>
      <c r="L32" s="336"/>
      <c r="M32" s="336"/>
      <c r="N32" s="334"/>
    </row>
    <row r="33" spans="2:14">
      <c r="B33" s="335"/>
      <c r="C33" s="336"/>
      <c r="D33" s="336"/>
      <c r="E33" s="336"/>
      <c r="F33" s="336"/>
      <c r="G33" s="336"/>
      <c r="H33" s="336"/>
      <c r="I33" s="336"/>
      <c r="J33" s="336"/>
      <c r="K33" s="336"/>
      <c r="L33" s="336"/>
      <c r="M33" s="336"/>
      <c r="N33" s="334"/>
    </row>
    <row r="34" spans="2:14">
      <c r="B34" s="335"/>
      <c r="C34" s="336"/>
      <c r="D34" s="336"/>
      <c r="E34" s="336"/>
      <c r="F34" s="336"/>
      <c r="G34" s="336"/>
      <c r="H34" s="336"/>
      <c r="I34" s="336"/>
      <c r="J34" s="336"/>
      <c r="K34" s="336"/>
      <c r="L34" s="336"/>
      <c r="M34" s="336"/>
      <c r="N34" s="334"/>
    </row>
    <row r="35" spans="2:14">
      <c r="B35" s="335"/>
      <c r="C35" s="336" t="s">
        <v>50</v>
      </c>
      <c r="D35" s="336"/>
      <c r="E35" s="336"/>
      <c r="F35" s="336"/>
      <c r="G35" s="336" t="s">
        <v>51</v>
      </c>
      <c r="H35" s="336"/>
      <c r="I35" s="336"/>
      <c r="J35" s="336"/>
      <c r="K35" s="336"/>
      <c r="L35" s="336"/>
      <c r="M35" s="336"/>
      <c r="N35" s="334"/>
    </row>
    <row r="36" spans="2:14">
      <c r="B36" s="335"/>
      <c r="C36" s="336"/>
      <c r="D36" s="336"/>
      <c r="E36" s="336"/>
      <c r="F36" s="336"/>
      <c r="G36" s="336" t="s">
        <v>52</v>
      </c>
      <c r="H36" s="336"/>
      <c r="I36" s="336"/>
      <c r="J36" s="336"/>
      <c r="K36" s="336"/>
      <c r="L36" s="336"/>
      <c r="M36" s="336"/>
      <c r="N36" s="334"/>
    </row>
    <row r="37" spans="2:14">
      <c r="B37" s="335"/>
      <c r="C37" s="336"/>
      <c r="D37" s="336"/>
      <c r="E37" s="336"/>
      <c r="F37" s="336"/>
      <c r="G37" s="336" t="s">
        <v>53</v>
      </c>
      <c r="H37" s="336"/>
      <c r="I37" s="336"/>
      <c r="J37" s="336"/>
      <c r="K37" s="336"/>
      <c r="L37" s="336"/>
      <c r="M37" s="336"/>
      <c r="N37" s="334"/>
    </row>
    <row r="38" spans="2:14">
      <c r="B38" s="335"/>
      <c r="C38" s="336"/>
      <c r="D38" s="336"/>
      <c r="E38" s="336"/>
      <c r="F38" s="336"/>
      <c r="G38" s="336" t="s">
        <v>54</v>
      </c>
      <c r="H38" s="336" t="s">
        <v>55</v>
      </c>
      <c r="I38" s="336"/>
      <c r="J38" s="336"/>
      <c r="K38" s="336"/>
      <c r="L38" s="336"/>
      <c r="M38" s="336"/>
      <c r="N38" s="334"/>
    </row>
    <row r="39" spans="2:14">
      <c r="B39" s="335"/>
      <c r="C39" s="336"/>
      <c r="D39" s="336"/>
      <c r="E39" s="336"/>
      <c r="F39" s="336"/>
      <c r="G39" s="336" t="s">
        <v>56</v>
      </c>
      <c r="H39" s="336" t="s">
        <v>144</v>
      </c>
      <c r="I39" s="336"/>
      <c r="J39" s="336"/>
      <c r="K39" s="336"/>
      <c r="L39" s="336"/>
      <c r="M39" s="336"/>
      <c r="N39" s="334"/>
    </row>
    <row r="40" spans="2:14">
      <c r="B40" s="335"/>
      <c r="C40" s="336"/>
      <c r="D40" s="336"/>
      <c r="E40" s="336"/>
      <c r="F40" s="336"/>
      <c r="G40" s="336" t="s">
        <v>84</v>
      </c>
      <c r="H40" s="337" t="s">
        <v>57</v>
      </c>
      <c r="I40" s="336"/>
      <c r="J40" s="336"/>
      <c r="K40" s="336"/>
      <c r="L40" s="336"/>
      <c r="M40" s="336"/>
      <c r="N40" s="334"/>
    </row>
    <row r="41" spans="2:14">
      <c r="B41" s="335"/>
      <c r="C41" s="336"/>
      <c r="D41" s="336"/>
      <c r="E41" s="336"/>
      <c r="F41" s="336"/>
      <c r="G41" s="336" t="s">
        <v>58</v>
      </c>
      <c r="H41" s="337" t="s">
        <v>59</v>
      </c>
      <c r="I41" s="336"/>
      <c r="J41" s="336"/>
      <c r="K41" s="336"/>
      <c r="L41" s="336"/>
      <c r="M41" s="336"/>
      <c r="N41" s="334"/>
    </row>
    <row r="42" spans="2:14" ht="13.8" thickBot="1">
      <c r="B42" s="338"/>
      <c r="C42" s="339"/>
      <c r="D42" s="339"/>
      <c r="E42" s="339"/>
      <c r="F42" s="339"/>
      <c r="G42" s="339"/>
      <c r="H42" s="339"/>
      <c r="I42" s="339"/>
      <c r="J42" s="339"/>
      <c r="K42" s="339"/>
      <c r="L42" s="339"/>
      <c r="M42" s="339"/>
      <c r="N42" s="340"/>
    </row>
    <row r="43" spans="2:14" ht="13.8" thickTop="1"/>
  </sheetData>
  <sheetProtection password="CD9A" sheet="1" objects="1" scenarios="1"/>
  <mergeCells count="2">
    <mergeCell ref="B3:M3"/>
    <mergeCell ref="B2:C2"/>
  </mergeCells>
  <phoneticPr fontId="0" type="noConversion"/>
  <hyperlinks>
    <hyperlink ref="D6" location="Trekker!C2" display="1. Trekker"/>
    <hyperlink ref="D7" location="Werktuig!C2" display="2. Werktuig"/>
    <hyperlink ref="D8" location="Zelfrijder!C2" display="3. Zelfrijder"/>
    <hyperlink ref="H40" r:id="rId1"/>
    <hyperlink ref="H41" r:id="rId2"/>
    <hyperlink ref="D10" location="Index!C3" display="4. Index"/>
  </hyperlinks>
  <pageMargins left="0.75" right="0.75" top="1" bottom="1" header="0.5" footer="0.5"/>
  <pageSetup paperSize="9" scale="73" fitToHeight="0"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
  <dimension ref="A1:AD665"/>
  <sheetViews>
    <sheetView showGridLines="0" view="pageBreakPreview" zoomScaleNormal="100" zoomScaleSheetLayoutView="100" workbookViewId="0">
      <pane xSplit="1" ySplit="3" topLeftCell="B4" activePane="bottomRight" state="frozenSplit"/>
      <selection activeCell="L9" sqref="L9"/>
      <selection pane="topRight" activeCell="L9" sqref="L9"/>
      <selection pane="bottomLeft" activeCell="L9" sqref="L9"/>
      <selection pane="bottomRight" activeCell="L9" sqref="L9"/>
    </sheetView>
  </sheetViews>
  <sheetFormatPr defaultColWidth="14.6640625" defaultRowHeight="13.2"/>
  <cols>
    <col min="1" max="1" width="1.88671875" style="4" customWidth="1"/>
    <col min="2" max="2" width="25.44140625" style="4" customWidth="1"/>
    <col min="3" max="3" width="13" style="4" bestFit="1" customWidth="1"/>
    <col min="4" max="4" width="14" style="4" customWidth="1"/>
    <col min="5" max="5" width="12" style="4" bestFit="1" customWidth="1"/>
    <col min="6" max="6" width="5.6640625" style="4" customWidth="1"/>
    <col min="7" max="7" width="13.88671875" style="4" customWidth="1"/>
    <col min="8" max="8" width="3" style="4" customWidth="1"/>
    <col min="9" max="9" width="14.6640625" style="180"/>
    <col min="10" max="10" width="15.109375" style="180" bestFit="1" customWidth="1"/>
    <col min="11" max="12" width="14.6640625" style="180"/>
    <col min="13" max="16384" width="14.6640625" style="4"/>
  </cols>
  <sheetData>
    <row r="1" spans="2:10" ht="9" customHeight="1" thickBot="1"/>
    <row r="2" spans="2:10" ht="20.25" customHeight="1" thickTop="1">
      <c r="B2" s="285" t="s">
        <v>141</v>
      </c>
      <c r="C2" s="347"/>
      <c r="D2" s="348"/>
      <c r="E2" s="348"/>
      <c r="F2" s="348"/>
      <c r="G2" s="348"/>
      <c r="H2" s="349"/>
    </row>
    <row r="3" spans="2:10" ht="18" customHeight="1">
      <c r="B3" s="72" t="s">
        <v>0</v>
      </c>
      <c r="C3" s="143" t="s">
        <v>1</v>
      </c>
      <c r="D3" s="70"/>
      <c r="E3" s="70"/>
      <c r="F3" s="70"/>
      <c r="G3" s="52"/>
      <c r="H3" s="73"/>
    </row>
    <row r="4" spans="2:10">
      <c r="B4" s="150" t="s">
        <v>21</v>
      </c>
      <c r="C4" s="136"/>
      <c r="D4" s="53" t="s">
        <v>36</v>
      </c>
      <c r="E4" s="137"/>
      <c r="F4" s="53"/>
      <c r="G4" s="146" t="str">
        <f>IF(C4&gt;0,C4,ROUND(E4*0.735499,0)) &amp; " kW"</f>
        <v>0 kW</v>
      </c>
      <c r="H4" s="49"/>
    </row>
    <row r="5" spans="2:10">
      <c r="B5" s="116" t="s">
        <v>2</v>
      </c>
      <c r="C5" s="168"/>
      <c r="D5" s="54"/>
      <c r="E5" s="113"/>
      <c r="F5" s="54"/>
      <c r="G5" s="55">
        <f>C5</f>
        <v>0</v>
      </c>
      <c r="H5" s="49"/>
    </row>
    <row r="6" spans="2:10">
      <c r="B6" s="117" t="s">
        <v>106</v>
      </c>
      <c r="C6" s="1"/>
      <c r="D6" s="82" t="s">
        <v>102</v>
      </c>
      <c r="E6" s="154"/>
      <c r="F6" s="54"/>
      <c r="G6" s="55">
        <f>IF(C6&gt;0,C6*G5,E6)</f>
        <v>0</v>
      </c>
      <c r="H6" s="49"/>
    </row>
    <row r="7" spans="2:10">
      <c r="B7" s="118" t="s">
        <v>4</v>
      </c>
      <c r="C7" s="135"/>
      <c r="D7" s="54" t="s">
        <v>5</v>
      </c>
      <c r="E7" s="112"/>
      <c r="F7" s="56"/>
      <c r="G7" s="71"/>
      <c r="H7" s="49"/>
    </row>
    <row r="8" spans="2:10">
      <c r="B8" s="117" t="s">
        <v>39</v>
      </c>
      <c r="C8" s="8"/>
      <c r="D8" s="144" t="s">
        <v>30</v>
      </c>
      <c r="E8" s="114"/>
      <c r="F8" s="54" t="s">
        <v>3</v>
      </c>
      <c r="G8" s="64" t="str">
        <f>IF(C8+E8=0,"",IF(C8&gt;0,ROUND((G5-G6)/G9,1),E8)&amp;" jaar")</f>
        <v/>
      </c>
      <c r="H8" s="49"/>
    </row>
    <row r="9" spans="2:10">
      <c r="B9" s="76" t="s">
        <v>6</v>
      </c>
      <c r="C9" s="175"/>
      <c r="D9" s="54"/>
      <c r="E9" s="54"/>
      <c r="F9" s="54"/>
      <c r="G9" s="55" t="str">
        <f>IF(C8&gt;0,C8*G5,IF(E8=0,"",(G5-G6)/E8))</f>
        <v/>
      </c>
      <c r="H9" s="49"/>
    </row>
    <row r="10" spans="2:10">
      <c r="B10" s="27"/>
      <c r="C10" s="35" t="s">
        <v>28</v>
      </c>
      <c r="D10" s="144" t="s">
        <v>29</v>
      </c>
      <c r="E10" s="138" t="s">
        <v>105</v>
      </c>
      <c r="F10" s="14"/>
      <c r="G10" s="65"/>
      <c r="H10" s="49"/>
    </row>
    <row r="11" spans="2:10">
      <c r="B11" s="117" t="s">
        <v>7</v>
      </c>
      <c r="C11" s="3"/>
      <c r="D11" s="54" t="s">
        <v>154</v>
      </c>
      <c r="E11" s="63"/>
      <c r="F11" s="54"/>
      <c r="G11" s="55">
        <f>C11*((G5+G6)/2)</f>
        <v>0</v>
      </c>
      <c r="H11" s="49"/>
      <c r="I11" s="184"/>
      <c r="J11" s="184"/>
    </row>
    <row r="12" spans="2:10">
      <c r="B12" s="117" t="s">
        <v>89</v>
      </c>
      <c r="C12" s="1"/>
      <c r="D12" s="54" t="s">
        <v>8</v>
      </c>
      <c r="E12" s="160"/>
      <c r="F12" s="54"/>
      <c r="G12" s="65">
        <f t="shared" ref="G12:G17" si="0">IF(C12&gt;0,C12*$G$5,E12)</f>
        <v>0</v>
      </c>
      <c r="H12" s="49"/>
      <c r="I12" s="185"/>
      <c r="J12" s="185"/>
    </row>
    <row r="13" spans="2:10">
      <c r="B13" s="117" t="s">
        <v>153</v>
      </c>
      <c r="C13" s="1"/>
      <c r="D13" s="54" t="s">
        <v>8</v>
      </c>
      <c r="E13" s="160"/>
      <c r="F13" s="54"/>
      <c r="G13" s="65">
        <f t="shared" si="0"/>
        <v>0</v>
      </c>
      <c r="H13" s="49"/>
      <c r="I13" s="185"/>
      <c r="J13" s="185"/>
    </row>
    <row r="14" spans="2:10">
      <c r="B14" s="117" t="s">
        <v>90</v>
      </c>
      <c r="C14" s="1"/>
      <c r="D14" s="54" t="s">
        <v>8</v>
      </c>
      <c r="E14" s="163"/>
      <c r="F14" s="54"/>
      <c r="G14" s="65">
        <f t="shared" si="0"/>
        <v>0</v>
      </c>
      <c r="H14" s="49"/>
      <c r="I14" s="185"/>
      <c r="J14" s="185"/>
    </row>
    <row r="15" spans="2:10">
      <c r="B15" s="117" t="s">
        <v>9</v>
      </c>
      <c r="C15" s="7"/>
      <c r="D15" s="54" t="s">
        <v>8</v>
      </c>
      <c r="E15" s="163"/>
      <c r="F15" s="54"/>
      <c r="G15" s="65">
        <f t="shared" si="0"/>
        <v>0</v>
      </c>
      <c r="H15" s="49"/>
    </row>
    <row r="16" spans="2:10">
      <c r="B16" s="119" t="s">
        <v>10</v>
      </c>
      <c r="C16" s="1"/>
      <c r="D16" s="54" t="s">
        <v>8</v>
      </c>
      <c r="E16" s="163"/>
      <c r="F16" s="54"/>
      <c r="G16" s="65">
        <f t="shared" si="0"/>
        <v>0</v>
      </c>
      <c r="H16" s="49"/>
    </row>
    <row r="17" spans="1:12">
      <c r="B17" s="117" t="s">
        <v>11</v>
      </c>
      <c r="C17" s="1"/>
      <c r="D17" s="54" t="s">
        <v>8</v>
      </c>
      <c r="E17" s="163"/>
      <c r="F17" s="54"/>
      <c r="G17" s="66">
        <f t="shared" si="0"/>
        <v>0</v>
      </c>
      <c r="H17" s="49"/>
    </row>
    <row r="18" spans="1:12">
      <c r="B18" s="74"/>
      <c r="C18" s="228"/>
      <c r="D18" s="54"/>
      <c r="E18" s="54"/>
      <c r="F18" s="54"/>
      <c r="G18" s="57"/>
      <c r="H18" s="49"/>
      <c r="I18" s="185"/>
    </row>
    <row r="19" spans="1:12">
      <c r="B19" s="77" t="s">
        <v>12</v>
      </c>
      <c r="C19" s="174"/>
      <c r="D19" s="170"/>
      <c r="E19" s="174"/>
      <c r="F19" s="59"/>
      <c r="G19" s="221">
        <f>SUM(G9:G17)</f>
        <v>0</v>
      </c>
      <c r="H19" s="49"/>
      <c r="I19" s="186"/>
    </row>
    <row r="20" spans="1:12">
      <c r="B20" s="74"/>
      <c r="C20" s="54"/>
      <c r="D20" s="54"/>
      <c r="E20" s="54"/>
      <c r="F20" s="54"/>
      <c r="G20" s="57"/>
      <c r="H20" s="49"/>
      <c r="I20" s="187"/>
      <c r="J20" s="184"/>
      <c r="K20" s="188"/>
    </row>
    <row r="21" spans="1:12">
      <c r="B21" s="117" t="s">
        <v>13</v>
      </c>
      <c r="C21" s="54"/>
      <c r="D21" s="176"/>
      <c r="E21" s="177"/>
      <c r="F21" s="54"/>
      <c r="G21" s="220">
        <f>IF(C7=0,0,G19/C7)</f>
        <v>0</v>
      </c>
      <c r="H21" s="49"/>
      <c r="I21" s="187"/>
      <c r="J21" s="217" t="e">
        <f>((G21-((C11-C39)*((1+G6/G5)/2)*C5)/C7)/(1+C38))</f>
        <v>#DIV/0!</v>
      </c>
      <c r="K21" s="188"/>
    </row>
    <row r="22" spans="1:12">
      <c r="B22" s="128"/>
      <c r="C22" s="120"/>
      <c r="D22" s="350" t="s">
        <v>70</v>
      </c>
      <c r="E22" s="350"/>
      <c r="F22" s="120"/>
      <c r="G22" s="121"/>
      <c r="H22" s="122"/>
      <c r="J22" s="215"/>
    </row>
    <row r="23" spans="1:12">
      <c r="B23" s="75"/>
      <c r="C23" s="54"/>
      <c r="D23" s="127" t="s">
        <v>71</v>
      </c>
      <c r="E23" s="351" t="s">
        <v>69</v>
      </c>
      <c r="F23" s="352"/>
      <c r="G23" s="55"/>
      <c r="H23" s="49"/>
      <c r="J23" s="215"/>
    </row>
    <row r="24" spans="1:12" s="24" customFormat="1" ht="25.5" customHeight="1">
      <c r="B24" s="151" t="s">
        <v>125</v>
      </c>
      <c r="C24" s="139"/>
      <c r="D24" s="126">
        <f>(C24*IF(C4&gt;0,C4,E4*0.735499)/4)</f>
        <v>0</v>
      </c>
      <c r="E24" s="142"/>
      <c r="F24" s="123" t="s">
        <v>67</v>
      </c>
      <c r="G24" s="124"/>
      <c r="H24" s="125"/>
      <c r="I24" s="190"/>
      <c r="J24" s="216"/>
      <c r="K24" s="190"/>
      <c r="L24" s="190"/>
    </row>
    <row r="25" spans="1:12">
      <c r="B25" s="129" t="s">
        <v>37</v>
      </c>
      <c r="C25" s="167"/>
      <c r="D25" s="56" t="s">
        <v>22</v>
      </c>
      <c r="E25" s="9"/>
      <c r="F25" s="56"/>
      <c r="G25" s="57"/>
      <c r="H25" s="49"/>
      <c r="J25" s="215"/>
    </row>
    <row r="26" spans="1:12">
      <c r="B26" s="129" t="s">
        <v>23</v>
      </c>
      <c r="C26" s="140"/>
      <c r="D26" s="54" t="s">
        <v>24</v>
      </c>
      <c r="E26" s="61"/>
      <c r="F26" s="54"/>
      <c r="G26" s="57"/>
      <c r="H26" s="49"/>
      <c r="J26" s="215"/>
    </row>
    <row r="27" spans="1:12">
      <c r="B27" s="78" t="s">
        <v>38</v>
      </c>
      <c r="C27" s="68"/>
      <c r="D27" s="68"/>
      <c r="E27" s="68"/>
      <c r="F27" s="68"/>
      <c r="G27" s="69">
        <f>IF(E24=0,D24*C25*(1+C26),E24*C25*(1+C26))</f>
        <v>0</v>
      </c>
      <c r="H27" s="79"/>
      <c r="J27" s="218" t="e">
        <f>(G27/(C25/C40))</f>
        <v>#DIV/0!</v>
      </c>
    </row>
    <row r="28" spans="1:12">
      <c r="B28" s="74"/>
      <c r="C28" s="68"/>
      <c r="D28" s="54"/>
      <c r="E28" s="54"/>
      <c r="F28" s="54"/>
      <c r="G28" s="55"/>
      <c r="H28" s="49"/>
      <c r="J28" s="218"/>
    </row>
    <row r="29" spans="1:12">
      <c r="A29" s="24"/>
      <c r="B29" s="116" t="s">
        <v>25</v>
      </c>
      <c r="C29" s="152"/>
      <c r="D29" s="56"/>
      <c r="E29" s="62"/>
      <c r="F29" s="56"/>
      <c r="G29" s="55"/>
      <c r="H29" s="49"/>
      <c r="J29" s="218"/>
    </row>
    <row r="30" spans="1:12">
      <c r="B30" s="117" t="s">
        <v>14</v>
      </c>
      <c r="C30" s="328"/>
      <c r="D30" s="169" t="s">
        <v>152</v>
      </c>
      <c r="E30" s="329"/>
      <c r="F30" s="54"/>
      <c r="G30" s="55">
        <f>IF(C30=0,C29*(1+E30),C29+C30)</f>
        <v>0</v>
      </c>
      <c r="H30" s="49"/>
      <c r="J30" s="218">
        <f>(G30/(1+C41))</f>
        <v>0</v>
      </c>
    </row>
    <row r="31" spans="1:12">
      <c r="B31" s="76" t="s">
        <v>87</v>
      </c>
      <c r="C31" s="141"/>
      <c r="D31" s="171"/>
      <c r="E31" s="54"/>
      <c r="F31" s="54"/>
      <c r="G31" s="55">
        <f>G21+G27+G30</f>
        <v>0</v>
      </c>
      <c r="H31" s="49"/>
      <c r="J31" s="218"/>
    </row>
    <row r="32" spans="1:12">
      <c r="B32" s="117" t="s">
        <v>16</v>
      </c>
      <c r="C32" s="2"/>
      <c r="D32" s="54"/>
      <c r="E32" s="61"/>
      <c r="F32" s="54"/>
      <c r="G32" s="55">
        <f>C32*G31</f>
        <v>0</v>
      </c>
      <c r="H32" s="49"/>
      <c r="J32" s="218"/>
      <c r="K32" s="185"/>
    </row>
    <row r="33" spans="2:30">
      <c r="B33" s="74"/>
      <c r="C33" s="54"/>
      <c r="D33" s="54"/>
      <c r="E33" s="54"/>
      <c r="F33" s="54"/>
      <c r="G33" s="57"/>
      <c r="H33" s="49"/>
      <c r="J33" s="218"/>
      <c r="K33" s="185"/>
    </row>
    <row r="34" spans="2:30">
      <c r="B34" s="80" t="s">
        <v>26</v>
      </c>
      <c r="C34" s="54"/>
      <c r="D34" s="171"/>
      <c r="E34" s="172"/>
      <c r="F34" s="54"/>
      <c r="G34" s="55">
        <f>G31+G32</f>
        <v>0</v>
      </c>
      <c r="H34" s="49"/>
      <c r="J34" s="218" t="e">
        <f>((J21+J27+J30)*(1+C32))</f>
        <v>#DIV/0!</v>
      </c>
      <c r="K34" s="191"/>
    </row>
    <row r="35" spans="2:30">
      <c r="B35" s="74"/>
      <c r="C35" s="54"/>
      <c r="D35" s="173"/>
      <c r="E35" s="54"/>
      <c r="F35" s="54"/>
      <c r="G35" s="57"/>
      <c r="H35" s="49"/>
      <c r="J35" s="185"/>
      <c r="K35" s="185"/>
    </row>
    <row r="36" spans="2:30" s="84" customFormat="1" ht="23.25" customHeight="1" thickBot="1">
      <c r="B36" s="205" t="s">
        <v>19</v>
      </c>
      <c r="C36" s="296"/>
      <c r="D36" s="206"/>
      <c r="E36" s="206"/>
      <c r="F36" s="206"/>
      <c r="G36" s="224">
        <f>ROUND(G34,0)</f>
        <v>0</v>
      </c>
      <c r="H36" s="86"/>
      <c r="I36" s="192"/>
      <c r="J36" s="193"/>
      <c r="K36" s="193"/>
      <c r="L36" s="192"/>
      <c r="U36" s="85"/>
      <c r="V36" s="85"/>
      <c r="W36" s="85"/>
      <c r="X36" s="85"/>
      <c r="Y36" s="85"/>
      <c r="Z36" s="85"/>
      <c r="AA36" s="85"/>
      <c r="AB36" s="85"/>
      <c r="AC36" s="85"/>
      <c r="AD36" s="85"/>
    </row>
    <row r="37" spans="2:30" ht="13.8" thickTop="1">
      <c r="B37" s="294" t="s">
        <v>107</v>
      </c>
      <c r="C37" s="297" t="s">
        <v>27</v>
      </c>
      <c r="D37" s="197"/>
      <c r="E37" s="11"/>
      <c r="F37" s="197"/>
      <c r="G37" s="198" t="str">
        <f>IF(ISBLANK(E38),"","Index")</f>
        <v/>
      </c>
      <c r="H37" s="199"/>
      <c r="U37" s="6"/>
      <c r="V37" s="6"/>
      <c r="W37" s="6"/>
      <c r="X37" s="6"/>
      <c r="Y37" s="6"/>
      <c r="Z37" s="6"/>
      <c r="AA37" s="6"/>
      <c r="AB37" s="6"/>
      <c r="AC37" s="6"/>
      <c r="AD37" s="6"/>
    </row>
    <row r="38" spans="2:30">
      <c r="B38" s="295" t="str">
        <f>IF(C37="Ja","Prijsstijging machine","")</f>
        <v/>
      </c>
      <c r="C38" s="298"/>
      <c r="D38" s="169"/>
      <c r="E38" s="200"/>
      <c r="F38" s="197"/>
      <c r="G38" s="201"/>
      <c r="H38" s="199"/>
      <c r="I38" s="194"/>
      <c r="U38" s="6"/>
      <c r="V38" s="6"/>
      <c r="W38" s="6"/>
      <c r="X38" s="6"/>
      <c r="Y38" s="6"/>
      <c r="Z38" s="6"/>
      <c r="AA38" s="6"/>
      <c r="AB38" s="6"/>
      <c r="AC38" s="6"/>
      <c r="AD38" s="6"/>
    </row>
    <row r="39" spans="2:30">
      <c r="B39" s="295" t="str">
        <f>IF(AND(C38&lt;&gt;"",C37="Ja"),"Rentepercentage vorig jaar","")</f>
        <v/>
      </c>
      <c r="C39" s="299"/>
      <c r="D39" s="169"/>
      <c r="E39" s="202"/>
      <c r="F39" s="197"/>
      <c r="G39" s="200"/>
      <c r="H39" s="199"/>
      <c r="I39" s="183"/>
      <c r="U39" s="6"/>
      <c r="V39" s="6"/>
      <c r="W39" s="6"/>
      <c r="X39" s="6"/>
      <c r="Y39" s="6"/>
      <c r="Z39" s="6"/>
      <c r="AA39" s="6"/>
      <c r="AB39" s="6"/>
      <c r="AC39" s="6"/>
      <c r="AD39" s="6"/>
    </row>
    <row r="40" spans="2:30">
      <c r="B40" s="295" t="str">
        <f>IF(AND(C39&lt;&gt;"",C37="ja"),"Brandstofprijs vorig jaar","")</f>
        <v/>
      </c>
      <c r="C40" s="300"/>
      <c r="D40" s="169"/>
      <c r="E40" s="200"/>
      <c r="F40" s="11"/>
      <c r="G40" s="200"/>
      <c r="H40" s="199"/>
      <c r="I40" s="195"/>
      <c r="U40" s="6"/>
      <c r="V40" s="6"/>
      <c r="W40" s="6"/>
      <c r="X40" s="6"/>
      <c r="Y40" s="6"/>
      <c r="Z40" s="6"/>
      <c r="AA40" s="6"/>
      <c r="AB40" s="6"/>
      <c r="AC40" s="6"/>
      <c r="AD40" s="6"/>
    </row>
    <row r="41" spans="2:30">
      <c r="B41" s="295" t="str">
        <f>IF(AND(C40&lt;&gt;"",C37="ja"),"Index arbeidskosten","")</f>
        <v/>
      </c>
      <c r="C41" s="301"/>
      <c r="D41" s="178"/>
      <c r="E41" s="200"/>
      <c r="F41" s="11"/>
      <c r="G41" s="200"/>
      <c r="H41" s="199"/>
      <c r="I41" s="195"/>
      <c r="U41" s="6"/>
      <c r="V41" s="6"/>
      <c r="W41" s="6"/>
      <c r="X41" s="6"/>
      <c r="Y41" s="6"/>
      <c r="Z41" s="6"/>
      <c r="AA41" s="6"/>
      <c r="AB41" s="6"/>
      <c r="AC41" s="6"/>
      <c r="AD41" s="6"/>
    </row>
    <row r="42" spans="2:30" ht="13.8">
      <c r="B42" s="203" t="str">
        <f>IF(AND(C41&lt;&gt;"",C37="ja"),CONCATENATE("Berekende indexcijfer voor de ",LOWER($C$2),":"),"")</f>
        <v/>
      </c>
      <c r="C42" s="11"/>
      <c r="D42" s="11"/>
      <c r="E42" s="11"/>
      <c r="F42" s="11"/>
      <c r="G42" s="204" t="str">
        <f>IF(AND(C41&lt;&gt;"",C37="ja"),(G34/((((G21-((C11-C39)*((1+G6/G5)/2)*C5)/C7)/(1+C38))+(G27/(C25/C40))+(G30/(1+C41)))*(1+C32)))-1,"")</f>
        <v/>
      </c>
      <c r="H42" s="199"/>
      <c r="I42" s="185"/>
      <c r="J42" s="196"/>
      <c r="U42" s="6"/>
      <c r="V42" s="6"/>
      <c r="W42" s="6"/>
      <c r="X42" s="6"/>
      <c r="Y42" s="6"/>
      <c r="Z42" s="6"/>
      <c r="AA42" s="6"/>
      <c r="AB42" s="6"/>
      <c r="AC42" s="6"/>
      <c r="AD42" s="6"/>
    </row>
    <row r="43" spans="2:30" ht="14.4" thickBot="1">
      <c r="B43" s="281" t="s">
        <v>138</v>
      </c>
      <c r="C43" s="282"/>
      <c r="D43" s="282"/>
      <c r="E43" s="282"/>
      <c r="F43" s="282"/>
      <c r="G43" s="282"/>
      <c r="H43" s="283"/>
      <c r="I43" s="185"/>
      <c r="N43" s="6"/>
      <c r="O43" s="6"/>
      <c r="P43" s="6"/>
      <c r="Q43" s="6"/>
      <c r="R43" s="6"/>
      <c r="S43" s="6"/>
      <c r="T43" s="6"/>
      <c r="U43" s="6"/>
      <c r="V43" s="6"/>
      <c r="W43" s="6"/>
      <c r="X43" s="6"/>
      <c r="Y43" s="6"/>
      <c r="Z43" s="6"/>
      <c r="AA43" s="6"/>
      <c r="AB43" s="6"/>
      <c r="AC43" s="6"/>
      <c r="AD43" s="6"/>
    </row>
    <row r="44" spans="2:30" s="180" customFormat="1" ht="13.8" thickTop="1">
      <c r="B44" s="179"/>
      <c r="D44" s="179"/>
      <c r="F44" s="181"/>
      <c r="G44" s="182"/>
    </row>
    <row r="45" spans="2:30" s="180" customFormat="1">
      <c r="B45" s="179"/>
      <c r="D45" s="179"/>
      <c r="F45" s="183"/>
    </row>
    <row r="46" spans="2:30" s="180" customFormat="1">
      <c r="B46" s="179"/>
      <c r="D46" s="179"/>
      <c r="F46" s="179"/>
    </row>
    <row r="47" spans="2:30" s="180" customFormat="1">
      <c r="B47" s="179"/>
      <c r="D47" s="225"/>
      <c r="E47" s="226"/>
      <c r="F47" s="226"/>
      <c r="G47" s="229"/>
      <c r="H47" s="225"/>
    </row>
    <row r="48" spans="2:30" s="180" customFormat="1">
      <c r="B48" s="179"/>
      <c r="D48" s="225"/>
      <c r="E48" s="226"/>
      <c r="F48" s="227"/>
      <c r="G48" s="229"/>
      <c r="H48" s="225"/>
    </row>
    <row r="49" spans="2:8" s="180" customFormat="1">
      <c r="B49" s="179"/>
      <c r="D49" s="225"/>
      <c r="E49" s="226"/>
      <c r="F49" s="226"/>
      <c r="G49" s="229"/>
      <c r="H49" s="225"/>
    </row>
    <row r="50" spans="2:8" s="180" customFormat="1">
      <c r="B50" s="179"/>
      <c r="D50" s="225"/>
      <c r="E50" s="226"/>
      <c r="F50" s="226"/>
      <c r="G50" s="229"/>
      <c r="H50" s="225"/>
    </row>
    <row r="51" spans="2:8" s="180" customFormat="1">
      <c r="B51" s="179"/>
      <c r="D51" s="225"/>
      <c r="E51" s="226"/>
      <c r="F51" s="226"/>
      <c r="G51" s="225"/>
      <c r="H51" s="225"/>
    </row>
    <row r="52" spans="2:8" s="180" customFormat="1">
      <c r="B52" s="179"/>
      <c r="D52" s="225"/>
      <c r="E52" s="225"/>
      <c r="F52" s="225"/>
      <c r="G52" s="225"/>
      <c r="H52" s="225"/>
    </row>
    <row r="53" spans="2:8" s="180" customFormat="1">
      <c r="B53" s="179"/>
      <c r="D53" s="225"/>
      <c r="E53" s="225"/>
      <c r="F53" s="225"/>
      <c r="G53" s="225"/>
      <c r="H53" s="225"/>
    </row>
    <row r="54" spans="2:8" s="180" customFormat="1">
      <c r="B54" s="179"/>
      <c r="D54" s="225"/>
      <c r="E54" s="225"/>
      <c r="F54" s="225"/>
      <c r="G54" s="225"/>
      <c r="H54" s="225"/>
    </row>
    <row r="55" spans="2:8" s="180" customFormat="1">
      <c r="B55" s="179"/>
      <c r="D55" s="225"/>
      <c r="E55" s="225"/>
      <c r="F55" s="225"/>
      <c r="G55" s="225"/>
      <c r="H55" s="225"/>
    </row>
    <row r="56" spans="2:8" s="180" customFormat="1">
      <c r="B56" s="179"/>
      <c r="D56" s="179"/>
      <c r="F56" s="179"/>
      <c r="G56" s="179"/>
    </row>
    <row r="57" spans="2:8" s="180" customFormat="1">
      <c r="B57" s="179"/>
      <c r="D57" s="179"/>
      <c r="F57" s="179"/>
      <c r="G57" s="179"/>
    </row>
    <row r="58" spans="2:8" s="180" customFormat="1">
      <c r="B58" s="179"/>
      <c r="D58" s="179"/>
      <c r="F58" s="179"/>
      <c r="G58" s="179"/>
    </row>
    <row r="59" spans="2:8" s="180" customFormat="1">
      <c r="B59" s="179"/>
      <c r="D59" s="179"/>
      <c r="F59" s="179"/>
      <c r="G59" s="179"/>
    </row>
    <row r="60" spans="2:8" s="180" customFormat="1">
      <c r="B60" s="179"/>
      <c r="D60" s="179"/>
      <c r="F60" s="179"/>
      <c r="G60" s="179"/>
    </row>
    <row r="61" spans="2:8" s="180" customFormat="1">
      <c r="B61" s="179"/>
      <c r="D61" s="179"/>
      <c r="F61" s="179"/>
      <c r="G61" s="179"/>
    </row>
    <row r="62" spans="2:8" s="180" customFormat="1">
      <c r="B62" s="179"/>
      <c r="D62" s="179"/>
      <c r="F62" s="179"/>
      <c r="G62" s="179"/>
    </row>
    <row r="63" spans="2:8" s="180" customFormat="1">
      <c r="B63" s="179"/>
      <c r="D63" s="179"/>
      <c r="F63" s="179"/>
      <c r="G63" s="179"/>
    </row>
    <row r="64" spans="2:8" s="180" customFormat="1">
      <c r="B64" s="179"/>
      <c r="D64" s="179"/>
      <c r="F64" s="179"/>
      <c r="G64" s="179"/>
    </row>
    <row r="65" spans="2:7" s="180" customFormat="1">
      <c r="B65" s="179"/>
      <c r="D65" s="179"/>
      <c r="F65" s="179"/>
      <c r="G65" s="179"/>
    </row>
    <row r="66" spans="2:7" s="180" customFormat="1">
      <c r="B66" s="179"/>
      <c r="D66" s="179"/>
      <c r="F66" s="179"/>
      <c r="G66" s="179"/>
    </row>
    <row r="67" spans="2:7" s="180" customFormat="1">
      <c r="B67" s="179"/>
      <c r="D67" s="179"/>
      <c r="F67" s="179"/>
      <c r="G67" s="179"/>
    </row>
    <row r="68" spans="2:7" s="180" customFormat="1">
      <c r="B68" s="179"/>
      <c r="D68" s="179"/>
      <c r="F68" s="179"/>
      <c r="G68" s="179"/>
    </row>
    <row r="69" spans="2:7" s="180" customFormat="1">
      <c r="B69" s="179"/>
      <c r="D69" s="179"/>
      <c r="F69" s="179"/>
      <c r="G69" s="179"/>
    </row>
    <row r="70" spans="2:7" s="180" customFormat="1"/>
    <row r="71" spans="2:7" s="180" customFormat="1"/>
    <row r="72" spans="2:7" s="180" customFormat="1"/>
    <row r="73" spans="2:7" s="180" customFormat="1"/>
    <row r="74" spans="2:7" s="180" customFormat="1"/>
    <row r="75" spans="2:7" s="180" customFormat="1"/>
    <row r="76" spans="2:7" s="180" customFormat="1"/>
    <row r="77" spans="2:7" s="180" customFormat="1"/>
    <row r="78" spans="2:7" s="180" customFormat="1"/>
    <row r="79" spans="2:7" s="180" customFormat="1"/>
    <row r="80" spans="2:7" s="180" customFormat="1"/>
    <row r="81" s="180" customFormat="1"/>
    <row r="82" s="180" customFormat="1"/>
    <row r="83" s="180" customFormat="1"/>
    <row r="84" s="180" customFormat="1"/>
    <row r="85" s="180" customFormat="1"/>
    <row r="86" s="180" customFormat="1"/>
    <row r="87" s="180" customFormat="1"/>
    <row r="88" s="180" customFormat="1"/>
    <row r="89" s="180" customFormat="1"/>
    <row r="90" s="180" customFormat="1"/>
    <row r="91" s="180" customFormat="1"/>
    <row r="92" s="180" customFormat="1"/>
    <row r="93" s="180" customFormat="1"/>
    <row r="94" s="180" customFormat="1"/>
    <row r="95" s="180" customFormat="1"/>
    <row r="96" s="180" customFormat="1"/>
    <row r="97" s="180" customFormat="1"/>
    <row r="98" s="180" customFormat="1"/>
    <row r="99" s="180" customFormat="1"/>
    <row r="100" s="180" customFormat="1"/>
    <row r="101" s="180" customFormat="1"/>
    <row r="102" s="180" customFormat="1"/>
    <row r="103" s="180" customFormat="1"/>
    <row r="104" s="180" customFormat="1"/>
    <row r="105" s="180" customFormat="1"/>
    <row r="106" s="180" customFormat="1"/>
    <row r="107" s="180" customFormat="1"/>
    <row r="108" s="180" customFormat="1"/>
    <row r="109" s="180" customFormat="1"/>
    <row r="110" s="180" customFormat="1"/>
    <row r="111" s="180" customFormat="1"/>
    <row r="112" s="180" customFormat="1"/>
    <row r="113" s="180" customFormat="1"/>
    <row r="114" s="180" customFormat="1"/>
    <row r="115" s="180" customFormat="1"/>
    <row r="116" s="180" customFormat="1"/>
    <row r="117" s="180" customFormat="1"/>
    <row r="118" s="180" customFormat="1"/>
    <row r="119" s="180" customFormat="1"/>
    <row r="120" s="180" customFormat="1"/>
    <row r="121" s="180" customFormat="1"/>
    <row r="122" s="180" customFormat="1"/>
    <row r="123" s="180" customFormat="1"/>
    <row r="124" s="180" customFormat="1"/>
    <row r="125" s="180" customFormat="1"/>
    <row r="126" s="180" customFormat="1"/>
    <row r="127" s="180" customFormat="1"/>
    <row r="128" s="180" customFormat="1"/>
    <row r="129" s="180" customFormat="1"/>
    <row r="130" s="180" customFormat="1"/>
    <row r="131" s="180" customFormat="1"/>
    <row r="132" s="180" customFormat="1"/>
    <row r="133" s="180" customFormat="1"/>
    <row r="134" s="180" customFormat="1"/>
    <row r="135" s="180" customFormat="1"/>
    <row r="136" s="180" customFormat="1"/>
    <row r="137" s="180" customFormat="1"/>
    <row r="138" s="180" customFormat="1"/>
    <row r="139" s="180" customFormat="1"/>
    <row r="140" s="180" customFormat="1"/>
    <row r="141" s="180" customFormat="1"/>
    <row r="142" s="180" customFormat="1"/>
    <row r="143" s="180" customFormat="1"/>
    <row r="144" s="180" customFormat="1"/>
    <row r="145" s="180" customFormat="1"/>
    <row r="146" s="180" customFormat="1"/>
    <row r="147" s="180" customFormat="1"/>
    <row r="148" s="180" customFormat="1"/>
    <row r="149" s="180" customFormat="1"/>
    <row r="150" s="180" customFormat="1"/>
    <row r="151" s="180" customFormat="1"/>
    <row r="152" s="180" customFormat="1"/>
    <row r="153" s="180" customFormat="1"/>
    <row r="154" s="180" customFormat="1"/>
    <row r="155" s="180" customFormat="1"/>
    <row r="156" s="180" customFormat="1"/>
    <row r="157" s="180" customFormat="1"/>
    <row r="158" s="180" customFormat="1"/>
    <row r="159" s="180" customFormat="1"/>
    <row r="160" s="180" customFormat="1"/>
    <row r="161" s="180" customFormat="1"/>
    <row r="162" s="180" customFormat="1"/>
    <row r="163" s="180" customFormat="1"/>
    <row r="164" s="180" customFormat="1"/>
    <row r="165" s="180" customFormat="1"/>
    <row r="166" s="180" customFormat="1"/>
    <row r="167" s="180" customFormat="1"/>
    <row r="168" s="180" customFormat="1"/>
    <row r="169" s="180" customFormat="1"/>
    <row r="170" s="180" customFormat="1"/>
    <row r="171" s="180" customFormat="1"/>
    <row r="172" s="180" customFormat="1"/>
    <row r="173" s="180" customFormat="1"/>
    <row r="174" s="180" customFormat="1"/>
    <row r="175" s="180" customFormat="1"/>
    <row r="176" s="180" customFormat="1"/>
    <row r="177" s="180" customFormat="1"/>
    <row r="178" s="180" customFormat="1"/>
    <row r="179" s="180" customFormat="1"/>
    <row r="180" s="180" customFormat="1"/>
    <row r="181" s="180" customFormat="1"/>
    <row r="182" s="180" customFormat="1"/>
    <row r="183" s="180" customFormat="1"/>
    <row r="184" s="180" customFormat="1"/>
    <row r="185" s="180" customFormat="1"/>
    <row r="186" s="180" customFormat="1"/>
    <row r="187" s="180" customFormat="1"/>
    <row r="188" s="180" customFormat="1"/>
    <row r="189" s="180" customFormat="1"/>
    <row r="190" s="180" customFormat="1"/>
    <row r="191" s="180" customFormat="1"/>
    <row r="192" s="180" customFormat="1"/>
    <row r="193" s="180" customFormat="1"/>
    <row r="194" s="180" customFormat="1"/>
    <row r="195" s="180" customFormat="1"/>
    <row r="196" s="180" customFormat="1"/>
    <row r="197" s="180" customFormat="1"/>
    <row r="198" s="180" customFormat="1"/>
    <row r="199" s="180" customFormat="1"/>
    <row r="200" s="180" customFormat="1"/>
    <row r="201" s="180" customFormat="1"/>
    <row r="202" s="180" customFormat="1"/>
    <row r="203" s="180" customFormat="1"/>
    <row r="204" s="180" customFormat="1"/>
    <row r="205" s="180" customFormat="1"/>
    <row r="206" s="180" customFormat="1"/>
    <row r="207" s="180" customFormat="1"/>
    <row r="208" s="180" customFormat="1"/>
    <row r="209" s="180" customFormat="1"/>
    <row r="210" s="180" customFormat="1"/>
    <row r="211" s="180" customFormat="1"/>
    <row r="212" s="180" customFormat="1"/>
    <row r="213" s="180" customFormat="1"/>
    <row r="214" s="180" customFormat="1"/>
    <row r="215" s="180" customFormat="1"/>
    <row r="216" s="180" customFormat="1"/>
    <row r="217" s="180" customFormat="1"/>
    <row r="218" s="180" customFormat="1"/>
    <row r="219" s="180" customFormat="1"/>
    <row r="220" s="180" customFormat="1"/>
    <row r="221" s="180" customFormat="1"/>
    <row r="222" s="180" customFormat="1"/>
    <row r="223" s="180" customFormat="1"/>
    <row r="224" s="180" customFormat="1"/>
    <row r="225" s="180" customFormat="1"/>
    <row r="226" s="180" customFormat="1"/>
    <row r="227" s="180" customFormat="1"/>
    <row r="228" s="180" customFormat="1"/>
    <row r="229" s="180" customFormat="1"/>
    <row r="230" s="180" customFormat="1"/>
    <row r="231" s="180" customFormat="1"/>
    <row r="232" s="180" customFormat="1"/>
    <row r="233" s="180" customFormat="1"/>
    <row r="234" s="180" customFormat="1"/>
    <row r="235" s="180" customFormat="1"/>
    <row r="236" s="180" customFormat="1"/>
    <row r="237" s="180" customFormat="1"/>
    <row r="238" s="180" customFormat="1"/>
    <row r="239" s="180" customFormat="1"/>
    <row r="240" s="180" customFormat="1"/>
    <row r="241" s="180" customFormat="1"/>
    <row r="242" s="180" customFormat="1"/>
    <row r="243" s="180" customFormat="1"/>
    <row r="244" s="180" customFormat="1"/>
    <row r="245" s="180" customFormat="1"/>
    <row r="246" s="180" customFormat="1"/>
    <row r="247" s="180" customFormat="1"/>
    <row r="248" s="180" customFormat="1"/>
    <row r="249" s="180" customFormat="1"/>
    <row r="250" s="180" customFormat="1"/>
    <row r="251" s="180" customFormat="1"/>
    <row r="252" s="180" customFormat="1"/>
    <row r="253" s="180" customFormat="1"/>
    <row r="254" s="180" customFormat="1"/>
    <row r="255" s="180" customFormat="1"/>
    <row r="256" s="180" customFormat="1"/>
    <row r="257" s="180" customFormat="1"/>
    <row r="258" s="180" customFormat="1"/>
    <row r="259" s="180" customFormat="1"/>
    <row r="260" s="180" customFormat="1"/>
    <row r="261" s="180" customFormat="1"/>
    <row r="262" s="180" customFormat="1"/>
    <row r="263" s="180" customFormat="1"/>
    <row r="264" s="180" customFormat="1"/>
    <row r="265" s="180" customFormat="1"/>
    <row r="266" s="180" customFormat="1"/>
    <row r="267" s="180" customFormat="1"/>
    <row r="268" s="180" customFormat="1"/>
    <row r="269" s="180" customFormat="1"/>
    <row r="270" s="180" customFormat="1"/>
    <row r="271" s="180" customFormat="1"/>
    <row r="272" s="180" customFormat="1"/>
    <row r="273" s="180" customFormat="1"/>
    <row r="274" s="180" customFormat="1"/>
    <row r="275" s="180" customFormat="1"/>
    <row r="276" s="180" customFormat="1"/>
    <row r="277" s="180" customFormat="1"/>
    <row r="278" s="180" customFormat="1"/>
    <row r="279" s="180" customFormat="1"/>
    <row r="280" s="180" customFormat="1"/>
    <row r="281" s="180" customFormat="1"/>
    <row r="282" s="180" customFormat="1"/>
    <row r="283" s="180" customFormat="1"/>
    <row r="284" s="180" customFormat="1"/>
    <row r="285" s="180" customFormat="1"/>
    <row r="286" s="180" customFormat="1"/>
    <row r="287" s="180" customFormat="1"/>
    <row r="288" s="180" customFormat="1"/>
    <row r="289" s="180" customFormat="1"/>
    <row r="290" s="180" customFormat="1"/>
    <row r="291" s="180" customFormat="1"/>
    <row r="292" s="180" customFormat="1"/>
    <row r="293" s="180" customFormat="1"/>
    <row r="294" s="180" customFormat="1"/>
    <row r="295" s="180" customFormat="1"/>
    <row r="296" s="180" customFormat="1"/>
    <row r="297" s="180" customFormat="1"/>
    <row r="298" s="180" customFormat="1"/>
    <row r="299" s="180" customFormat="1"/>
    <row r="300" s="180" customFormat="1"/>
    <row r="301" s="180" customFormat="1"/>
    <row r="302" s="180" customFormat="1"/>
    <row r="303" s="180" customFormat="1"/>
    <row r="304" s="180" customFormat="1"/>
    <row r="305" s="180" customFormat="1"/>
    <row r="306" s="180" customFormat="1"/>
    <row r="307" s="180" customFormat="1"/>
    <row r="308" s="180" customFormat="1"/>
    <row r="309" s="180" customFormat="1"/>
    <row r="310" s="180" customFormat="1"/>
    <row r="311" s="180" customFormat="1"/>
    <row r="312" s="180" customFormat="1"/>
    <row r="313" s="180" customFormat="1"/>
    <row r="314" s="180" customFormat="1"/>
    <row r="315" s="180" customFormat="1"/>
    <row r="316" s="180" customFormat="1"/>
    <row r="317" s="180" customFormat="1"/>
    <row r="318" s="180" customFormat="1"/>
    <row r="319" s="180" customFormat="1"/>
    <row r="320" s="180" customFormat="1"/>
    <row r="321" s="180" customFormat="1"/>
    <row r="322" s="180" customFormat="1"/>
    <row r="323" s="180" customFormat="1"/>
    <row r="324" s="180" customFormat="1"/>
    <row r="325" s="180" customFormat="1"/>
    <row r="326" s="180" customFormat="1"/>
    <row r="327" s="180" customFormat="1"/>
    <row r="328" s="180" customFormat="1"/>
    <row r="329" s="180" customFormat="1"/>
    <row r="330" s="180" customFormat="1"/>
    <row r="331" s="180" customFormat="1"/>
    <row r="332" s="180" customFormat="1"/>
    <row r="333" s="180" customFormat="1"/>
    <row r="334" s="180" customFormat="1"/>
    <row r="335" s="180" customFormat="1"/>
    <row r="336" s="180" customFormat="1"/>
    <row r="337" s="180" customFormat="1"/>
    <row r="338" s="180" customFormat="1"/>
    <row r="339" s="180" customFormat="1"/>
    <row r="340" s="180" customFormat="1"/>
    <row r="341" s="180" customFormat="1"/>
    <row r="342" s="180" customFormat="1"/>
    <row r="343" s="180" customFormat="1"/>
    <row r="344" s="180" customFormat="1"/>
    <row r="345" s="180" customFormat="1"/>
    <row r="346" s="180" customFormat="1"/>
    <row r="347" s="180" customFormat="1"/>
    <row r="348" s="180" customFormat="1"/>
    <row r="349" s="180" customFormat="1"/>
    <row r="350" s="180" customFormat="1"/>
    <row r="351" s="180" customFormat="1"/>
    <row r="352" s="180" customFormat="1"/>
    <row r="353" s="180" customFormat="1"/>
    <row r="354" s="180" customFormat="1"/>
    <row r="355" s="180" customFormat="1"/>
    <row r="356" s="180" customFormat="1"/>
    <row r="357" s="180" customFormat="1"/>
    <row r="358" s="180" customFormat="1"/>
    <row r="359" s="180" customFormat="1"/>
    <row r="360" s="180" customFormat="1"/>
    <row r="361" s="180" customFormat="1"/>
    <row r="362" s="180" customFormat="1"/>
    <row r="363" s="180" customFormat="1"/>
    <row r="364" s="180" customFormat="1"/>
    <row r="365" s="180" customFormat="1"/>
    <row r="366" s="180" customFormat="1"/>
    <row r="367" s="180" customFormat="1"/>
    <row r="368" s="180" customFormat="1"/>
    <row r="369" s="180" customFormat="1"/>
    <row r="370" s="180" customFormat="1"/>
    <row r="371" s="180" customFormat="1"/>
    <row r="372" s="180" customFormat="1"/>
    <row r="373" s="180" customFormat="1"/>
    <row r="374" s="180" customFormat="1"/>
    <row r="375" s="180" customFormat="1"/>
    <row r="376" s="180" customFormat="1"/>
    <row r="377" s="180" customFormat="1"/>
    <row r="378" s="180" customFormat="1"/>
    <row r="379" s="180" customFormat="1"/>
    <row r="380" s="180" customFormat="1"/>
    <row r="381" s="180" customFormat="1"/>
    <row r="382" s="180" customFormat="1"/>
    <row r="383" s="180" customFormat="1"/>
    <row r="384" s="180" customFormat="1"/>
    <row r="385" s="180" customFormat="1"/>
    <row r="386" s="180" customFormat="1"/>
    <row r="387" s="180" customFormat="1"/>
    <row r="388" s="180" customFormat="1"/>
    <row r="389" s="180" customFormat="1"/>
    <row r="390" s="180" customFormat="1"/>
    <row r="391" s="180" customFormat="1"/>
    <row r="392" s="180" customFormat="1"/>
    <row r="393" s="180" customFormat="1"/>
    <row r="394" s="180" customFormat="1"/>
    <row r="395" s="180" customFormat="1"/>
    <row r="396" s="180" customFormat="1"/>
    <row r="397" s="180" customFormat="1"/>
    <row r="398" s="180" customFormat="1"/>
    <row r="399" s="180" customFormat="1"/>
    <row r="400" s="180" customFormat="1"/>
    <row r="401" s="180" customFormat="1"/>
    <row r="402" s="180" customFormat="1"/>
    <row r="403" s="180" customFormat="1"/>
    <row r="404" s="180" customFormat="1"/>
    <row r="405" s="180" customFormat="1"/>
    <row r="406" s="180" customFormat="1"/>
    <row r="407" s="180" customFormat="1"/>
    <row r="408" s="180" customFormat="1"/>
    <row r="409" s="180" customFormat="1"/>
    <row r="410" s="180" customFormat="1"/>
    <row r="411" s="180" customFormat="1"/>
    <row r="412" s="180" customFormat="1"/>
    <row r="413" s="180" customFormat="1"/>
    <row r="414" s="180" customFormat="1"/>
    <row r="415" s="180" customFormat="1"/>
    <row r="416" s="180" customFormat="1"/>
    <row r="417" s="180" customFormat="1"/>
    <row r="418" s="180" customFormat="1"/>
    <row r="419" s="180" customFormat="1"/>
    <row r="420" s="180" customFormat="1"/>
    <row r="421" s="180" customFormat="1"/>
    <row r="422" s="180" customFormat="1"/>
    <row r="423" s="180" customFormat="1"/>
    <row r="424" s="180" customFormat="1"/>
    <row r="425" s="180" customFormat="1"/>
    <row r="426" s="180" customFormat="1"/>
    <row r="427" s="180" customFormat="1"/>
    <row r="428" s="180" customFormat="1"/>
    <row r="429" s="180" customFormat="1"/>
    <row r="430" s="180" customFormat="1"/>
    <row r="431" s="180" customFormat="1"/>
    <row r="432" s="180" customFormat="1"/>
    <row r="433" s="180" customFormat="1"/>
    <row r="434" s="180" customFormat="1"/>
    <row r="435" s="180" customFormat="1"/>
    <row r="436" s="180" customFormat="1"/>
    <row r="437" s="180" customFormat="1"/>
    <row r="438" s="180" customFormat="1"/>
    <row r="439" s="180" customFormat="1"/>
    <row r="440" s="180" customFormat="1"/>
    <row r="441" s="180" customFormat="1"/>
    <row r="442" s="180" customFormat="1"/>
    <row r="443" s="180" customFormat="1"/>
    <row r="444" s="180" customFormat="1"/>
    <row r="445" s="180" customFormat="1"/>
    <row r="446" s="180" customFormat="1"/>
    <row r="447" s="180" customFormat="1"/>
    <row r="448" s="180" customFormat="1"/>
    <row r="449" s="180" customFormat="1"/>
    <row r="450" s="180" customFormat="1"/>
    <row r="451" s="180" customFormat="1"/>
    <row r="452" s="180" customFormat="1"/>
    <row r="453" s="180" customFormat="1"/>
    <row r="454" s="180" customFormat="1"/>
    <row r="455" s="180" customFormat="1"/>
    <row r="456" s="180" customFormat="1"/>
    <row r="457" s="180" customFormat="1"/>
    <row r="458" s="180" customFormat="1"/>
    <row r="459" s="180" customFormat="1"/>
    <row r="460" s="180" customFormat="1"/>
    <row r="461" s="180" customFormat="1"/>
    <row r="462" s="180" customFormat="1"/>
    <row r="463" s="180" customFormat="1"/>
    <row r="464" s="180" customFormat="1"/>
    <row r="465" s="180" customFormat="1"/>
    <row r="466" s="180" customFormat="1"/>
    <row r="467" s="180" customFormat="1"/>
    <row r="468" s="180" customFormat="1"/>
    <row r="469" s="180" customFormat="1"/>
    <row r="470" s="180" customFormat="1"/>
    <row r="471" s="180" customFormat="1"/>
    <row r="472" s="180" customFormat="1"/>
    <row r="473" s="180" customFormat="1"/>
    <row r="474" s="180" customFormat="1"/>
    <row r="475" s="180" customFormat="1"/>
    <row r="476" s="180" customFormat="1"/>
    <row r="477" s="180" customFormat="1"/>
    <row r="478" s="180" customFormat="1"/>
    <row r="479" s="180" customFormat="1"/>
    <row r="480" s="180" customFormat="1"/>
    <row r="481" s="180" customFormat="1"/>
    <row r="482" s="180" customFormat="1"/>
    <row r="483" s="180" customFormat="1"/>
    <row r="484" s="180" customFormat="1"/>
    <row r="485" s="180" customFormat="1"/>
    <row r="486" s="180" customFormat="1"/>
    <row r="487" s="180" customFormat="1"/>
    <row r="488" s="180" customFormat="1"/>
    <row r="489" s="180" customFormat="1"/>
    <row r="490" s="180" customFormat="1"/>
    <row r="491" s="180" customFormat="1"/>
    <row r="492" s="180" customFormat="1"/>
    <row r="493" s="180" customFormat="1"/>
    <row r="494" s="180" customFormat="1"/>
    <row r="495" s="180" customFormat="1"/>
    <row r="496" s="180" customFormat="1"/>
    <row r="497" s="180" customFormat="1"/>
    <row r="498" s="180" customFormat="1"/>
    <row r="499" s="180" customFormat="1"/>
    <row r="500" s="180" customFormat="1"/>
    <row r="501" s="180" customFormat="1"/>
    <row r="502" s="180" customFormat="1"/>
    <row r="503" s="180" customFormat="1"/>
    <row r="504" s="180" customFormat="1"/>
    <row r="505" s="180" customFormat="1"/>
    <row r="506" s="180" customFormat="1"/>
    <row r="507" s="180" customFormat="1"/>
    <row r="508" s="180" customFormat="1"/>
    <row r="509" s="180" customFormat="1"/>
    <row r="510" s="180" customFormat="1"/>
    <row r="511" s="180" customFormat="1"/>
    <row r="512" s="180" customFormat="1"/>
    <row r="513" s="180" customFormat="1"/>
    <row r="514" s="180" customFormat="1"/>
    <row r="515" s="180" customFormat="1"/>
    <row r="516" s="180" customFormat="1"/>
    <row r="517" s="180" customFormat="1"/>
    <row r="518" s="180" customFormat="1"/>
    <row r="519" s="180" customFormat="1"/>
    <row r="520" s="180" customFormat="1"/>
    <row r="521" s="180" customFormat="1"/>
    <row r="522" s="180" customFormat="1"/>
    <row r="523" s="180" customFormat="1"/>
    <row r="524" s="180" customFormat="1"/>
    <row r="525" s="180" customFormat="1"/>
    <row r="526" s="180" customFormat="1"/>
    <row r="527" s="180" customFormat="1"/>
    <row r="528" s="180" customFormat="1"/>
    <row r="529" s="180" customFormat="1"/>
    <row r="530" s="180" customFormat="1"/>
    <row r="531" s="180" customFormat="1"/>
    <row r="532" s="180" customFormat="1"/>
    <row r="533" s="180" customFormat="1"/>
    <row r="534" s="180" customFormat="1"/>
    <row r="535" s="180" customFormat="1"/>
    <row r="536" s="180" customFormat="1"/>
    <row r="537" s="180" customFormat="1"/>
    <row r="538" s="180" customFormat="1"/>
    <row r="539" s="180" customFormat="1"/>
    <row r="540" s="180" customFormat="1"/>
    <row r="541" s="180" customFormat="1"/>
    <row r="542" s="180" customFormat="1"/>
    <row r="543" s="180" customFormat="1"/>
    <row r="544" s="180" customFormat="1"/>
    <row r="545" s="180" customFormat="1"/>
    <row r="546" s="180" customFormat="1"/>
    <row r="547" s="180" customFormat="1"/>
    <row r="548" s="180" customFormat="1"/>
    <row r="549" s="180" customFormat="1"/>
    <row r="550" s="180" customFormat="1"/>
    <row r="551" s="180" customFormat="1"/>
    <row r="552" s="180" customFormat="1"/>
    <row r="553" s="180" customFormat="1"/>
    <row r="554" s="180" customFormat="1"/>
    <row r="555" s="180" customFormat="1"/>
    <row r="556" s="180" customFormat="1"/>
    <row r="557" s="180" customFormat="1"/>
    <row r="558" s="180" customFormat="1"/>
    <row r="559" s="180" customFormat="1"/>
    <row r="560" s="180" customFormat="1"/>
    <row r="561" s="180" customFormat="1"/>
    <row r="562" s="180" customFormat="1"/>
    <row r="563" s="180" customFormat="1"/>
    <row r="564" s="180" customFormat="1"/>
    <row r="565" s="180" customFormat="1"/>
    <row r="566" s="180" customFormat="1"/>
    <row r="567" s="180" customFormat="1"/>
    <row r="568" s="180" customFormat="1"/>
    <row r="569" s="180" customFormat="1"/>
    <row r="570" s="180" customFormat="1"/>
    <row r="571" s="180" customFormat="1"/>
    <row r="572" s="180" customFormat="1"/>
    <row r="573" s="180" customFormat="1"/>
    <row r="574" s="180" customFormat="1"/>
    <row r="575" s="180" customFormat="1"/>
    <row r="576" s="180" customFormat="1"/>
    <row r="577" s="180" customFormat="1"/>
    <row r="578" s="180" customFormat="1"/>
    <row r="579" s="180" customFormat="1"/>
    <row r="580" s="180" customFormat="1"/>
    <row r="581" s="180" customFormat="1"/>
    <row r="582" s="180" customFormat="1"/>
    <row r="583" s="180" customFormat="1"/>
    <row r="584" s="180" customFormat="1"/>
    <row r="585" s="180" customFormat="1"/>
    <row r="586" s="180" customFormat="1"/>
    <row r="587" s="180" customFormat="1"/>
    <row r="588" s="180" customFormat="1"/>
    <row r="589" s="180" customFormat="1"/>
    <row r="590" s="180" customFormat="1"/>
    <row r="591" s="180" customFormat="1"/>
    <row r="592" s="180" customFormat="1"/>
    <row r="593" s="180" customFormat="1"/>
    <row r="594" s="180" customFormat="1"/>
    <row r="595" s="180" customFormat="1"/>
    <row r="596" s="180" customFormat="1"/>
    <row r="597" s="180" customFormat="1"/>
    <row r="598" s="180" customFormat="1"/>
    <row r="599" s="180" customFormat="1"/>
    <row r="600" s="180" customFormat="1"/>
    <row r="601" s="180" customFormat="1"/>
    <row r="602" s="180" customFormat="1"/>
    <row r="603" s="180" customFormat="1"/>
    <row r="604" s="180" customFormat="1"/>
    <row r="605" s="180" customFormat="1"/>
    <row r="606" s="180" customFormat="1"/>
    <row r="607" s="180" customFormat="1"/>
    <row r="608" s="180" customFormat="1"/>
    <row r="609" s="180" customFormat="1"/>
    <row r="610" s="180" customFormat="1"/>
    <row r="611" s="180" customFormat="1"/>
    <row r="612" s="180" customFormat="1"/>
    <row r="613" s="180" customFormat="1"/>
    <row r="614" s="180" customFormat="1"/>
    <row r="615" s="180" customFormat="1"/>
    <row r="616" s="180" customFormat="1"/>
    <row r="617" s="180" customFormat="1"/>
    <row r="618" s="180" customFormat="1"/>
    <row r="619" s="180" customFormat="1"/>
    <row r="620" s="180" customFormat="1"/>
    <row r="621" s="180" customFormat="1"/>
    <row r="622" s="180" customFormat="1"/>
    <row r="623" s="180" customFormat="1"/>
    <row r="624" s="180" customFormat="1"/>
    <row r="625" s="180" customFormat="1"/>
    <row r="626" s="180" customFormat="1"/>
    <row r="627" s="180" customFormat="1"/>
    <row r="628" s="180" customFormat="1"/>
    <row r="629" s="180" customFormat="1"/>
    <row r="630" s="180" customFormat="1"/>
    <row r="631" s="180" customFormat="1"/>
    <row r="632" s="180" customFormat="1"/>
    <row r="633" s="180" customFormat="1"/>
    <row r="634" s="180" customFormat="1"/>
    <row r="635" s="180" customFormat="1"/>
    <row r="636" s="180" customFormat="1"/>
    <row r="637" s="180" customFormat="1"/>
    <row r="638" s="180" customFormat="1"/>
    <row r="639" s="180" customFormat="1"/>
    <row r="640" s="180" customFormat="1"/>
    <row r="641" s="180" customFormat="1"/>
    <row r="642" s="180" customFormat="1"/>
    <row r="643" s="180" customFormat="1"/>
    <row r="644" s="180" customFormat="1"/>
    <row r="645" s="180" customFormat="1"/>
    <row r="646" s="180" customFormat="1"/>
    <row r="647" s="180" customFormat="1"/>
    <row r="648" s="180" customFormat="1"/>
    <row r="649" s="180" customFormat="1"/>
    <row r="650" s="180" customFormat="1"/>
    <row r="651" s="180" customFormat="1"/>
    <row r="652" s="180" customFormat="1"/>
    <row r="653" s="180" customFormat="1"/>
    <row r="654" s="180" customFormat="1"/>
    <row r="655" s="180" customFormat="1"/>
    <row r="656" s="180" customFormat="1"/>
    <row r="657" s="180" customFormat="1"/>
    <row r="658" s="180" customFormat="1"/>
    <row r="659" s="180" customFormat="1"/>
    <row r="660" s="180" customFormat="1"/>
    <row r="661" s="180" customFormat="1"/>
    <row r="662" s="180" customFormat="1"/>
    <row r="663" s="180" customFormat="1"/>
    <row r="664" s="180" customFormat="1"/>
    <row r="665" s="180" customFormat="1"/>
  </sheetData>
  <sheetProtection sheet="1" objects="1" scenarios="1"/>
  <mergeCells count="3">
    <mergeCell ref="C2:H2"/>
    <mergeCell ref="D22:E22"/>
    <mergeCell ref="E23:F23"/>
  </mergeCells>
  <phoneticPr fontId="0" type="noConversion"/>
  <dataValidations xWindow="297" yWindow="205" count="20">
    <dataValidation type="decimal" allowBlank="1" showInputMessage="1" showErrorMessage="1" promptTitle="Restwaarde" prompt="U kunt hier een vaste bedrag voor restwaarde opgeven.]_x000a_Let op; als u dit in de berekening op wilt nemen moet het vakje percentage leeg zijn." sqref="E6">
      <formula1>0</formula1>
      <formula2>G5</formula2>
    </dataValidation>
    <dataValidation type="decimal" allowBlank="1" showInputMessage="1" showErrorMessage="1" promptTitle="Bedrijfsleidingvergoeding in %" prompt="Vul hierin het percentage dat u als opslag bij de arbeidskosten wilt berekenen voor bedrijfsleiding c.q. overhead (organisatie, planning en acquistie). Let op: Als u het in euro's ook hebt ingevuld wordt dit bericht als eerste genomen._x000a_" sqref="E30">
      <formula1>0</formula1>
      <formula2>1</formula2>
    </dataValidation>
    <dataValidation type="decimal" allowBlank="1" showInputMessage="1" showErrorMessage="1" promptTitle="Afschijvingsduur" prompt="U kunt hier het aantal jaren invullen waarover u wilt afschrijven. Indien u dit in de berekening wilt opnemen, dient u het vakje afschrijvingspercentage leeg te laten." sqref="E8">
      <formula1>0</formula1>
      <formula2>10000</formula2>
    </dataValidation>
    <dataValidation type="decimal" allowBlank="1" showInputMessage="1" showErrorMessage="1" promptTitle="Vervangingswaarde" prompt="De  aanschafwaarde als je de machine op dit moment vervangt." sqref="C5">
      <formula1>0</formula1>
      <formula2>10000000</formula2>
    </dataValidation>
    <dataValidation type="decimal" allowBlank="1" showInputMessage="1" showErrorMessage="1" errorTitle="Percentage" error="U kunt hier alleen een waarde van 0 % tot en met 100 % invoeren." promptTitle="Percentage" prompt="U kunt hier het percentage restwaarde invullen, of in kolom E een vast bedrag ingeven." sqref="C6">
      <formula1>0</formula1>
      <formula2>1</formula2>
    </dataValidation>
    <dataValidation type="decimal" allowBlank="1" showInputMessage="1" showErrorMessage="1" sqref="C7">
      <formula1>0</formula1>
      <formula2>10000000</formula2>
    </dataValidation>
    <dataValidation type="decimal" allowBlank="1" showInputMessage="1" showErrorMessage="1" errorTitle="Percentage" error="U kunt hier alleen een waarde van 0 % tot en met 100 % invoeren." promptTitle="Afschrijvingspercentage" prompt="U kunt hier het afschrijvingspercentage invullen._x000a_U kunt ook kiezen om dit leeg te laten en in kolom E het aantal afschrijvingsjaren in te vullen." sqref="C8">
      <formula1>0</formula1>
      <formula2>1</formula2>
    </dataValidation>
    <dataValidation type="decimal" allowBlank="1" showInputMessage="1" showErrorMessage="1" promptTitle="Vermogen" prompt="Vul hiet het aantal kilo Watts (kW)._x000a_U kunt ook er voor kiezen om in kolom E, het aantal pK in te vullen." sqref="C4">
      <formula1>0</formula1>
      <formula2>10000000</formula2>
    </dataValidation>
    <dataValidation type="decimal" allowBlank="1" showInputMessage="1" showErrorMessage="1" promptTitle="Vermogen" prompt="Voer hierin het aantal PK._x000a_Indien u in kolom C geen kW hebt ingevuld, wordt dit automatische omgerekend in kW's." sqref="E4">
      <formula1>0</formula1>
      <formula2>100000000</formula2>
    </dataValidation>
    <dataValidation type="decimal" allowBlank="1" showInputMessage="1" showErrorMessage="1" errorTitle="Percentage" error="U kunt hier alleen een waarde van 0 % tot en met 100 % invoeren." sqref="C14">
      <formula1>0</formula1>
      <formula2>1</formula2>
    </dataValidation>
    <dataValidation type="decimal" allowBlank="1" showInputMessage="1" showErrorMessage="1" errorTitle="Percentage" error="U kunt hier alleen een waarde van 0 % tot en met 100 % invoeren." promptTitle="Invoer percentage" prompt="U kunt hier het percentage invoeren._x000a_Ook kunt u kiezen om in plaats van het percentage een vast bedrag in te voeren in kolom E." sqref="C12:C13 C15:C17">
      <formula1>0</formula1>
      <formula2>1</formula2>
    </dataValidation>
    <dataValidation type="decimal" allowBlank="1" showInputMessage="1" showErrorMessage="1" errorTitle="Percentage" error="U kunt hier alleen een waarde van 0 % tot en met 100 % invoeren." promptTitle="Percentage" prompt="Hier kunt u het rentepercentage invullen." sqref="C11">
      <formula1>0</formula1>
      <formula2>1</formula2>
    </dataValidation>
    <dataValidation type="decimal" allowBlank="1" showInputMessage="1" showErrorMessage="1" errorTitle="Verkeerd bedrag" error="U probeerd een negatief getal in te voeren. Dit kan niet." promptTitle="In euro's" prompt="Indien u het bedrag in euro's in berekening wilt opnemen, moet u het percentage te verwijderen. Dit wordt namelijk als eerste gebruikt." sqref="E12:E17">
      <formula1>0</formula1>
      <formula2>10000000</formula2>
    </dataValidation>
    <dataValidation type="decimal" allowBlank="1" showInputMessage="1" showErrorMessage="1" promptTitle="Belastingpercentag" prompt="Van toepassing indien u het brandstofverbruik via de formule wilt berekenen._x000a_Algemene norm zelfrijder 80% (bron IMAG)" sqref="C24">
      <formula1>0</formula1>
      <formula2>1</formula2>
    </dataValidation>
    <dataValidation type="decimal" allowBlank="1" showInputMessage="1" showErrorMessage="1" sqref="C25">
      <formula1>0</formula1>
      <formula2>1000000</formula2>
    </dataValidation>
    <dataValidation type="decimal" allowBlank="1" showInputMessage="1" showErrorMessage="1" errorTitle="smeermiddelen" error="U kunt slechts een getal tussen de 0 en 100 % invoeren." promptTitle="Smeermiddelen" prompt="U kunt hier een bedrag tussen de 0 - 100% invullen als toeslag op de brandstof voor olie en smeermiddelen." sqref="C26">
      <formula1>0</formula1>
      <formula2>1</formula2>
    </dataValidation>
    <dataValidation type="decimal" allowBlank="1" showInputMessage="1" showErrorMessage="1" promptTitle="Risico" prompt="Vul een bedrag in tussen de 0 - 100%." sqref="C32">
      <formula1>0</formula1>
      <formula2>1</formula2>
    </dataValidation>
    <dataValidation type="decimal" allowBlank="1" showInputMessage="1" showErrorMessage="1" promptTitle="Arbeidskosten" prompt="De arbeidskosten per door te berekenen uur." sqref="C29">
      <formula1>0</formula1>
      <formula2>1000000</formula2>
    </dataValidation>
    <dataValidation type="list" allowBlank="1" showInputMessage="1" showErrorMessage="1" promptTitle="Index" prompt="Kies uit ja of nee" sqref="C37">
      <formula1>"ja,nee"</formula1>
    </dataValidation>
    <dataValidation allowBlank="1" showInputMessage="1" showErrorMessage="1" promptTitle="Bedrijfsleiding in €" prompt="Vul hierin het bedrag in euro's dat u als opslag bij de arbeidskosten wilt berekenen voor bedrijfsleiding c.q. overhead (organisatie, planning en acquistie). Let op: Als u het in euro's ook hebt ingevuld wordt dit bericht als eerste genomen._x000a_" sqref="C30"/>
  </dataValidations>
  <hyperlinks>
    <hyperlink ref="B4" location="Toelichting!A20" display="vermogen"/>
    <hyperlink ref="B5" location="Toelichting!A21" display="vervangingswaarde"/>
    <hyperlink ref="B6" location="Toelichting!A22" display="restwaarde in % of EUR"/>
    <hyperlink ref="B7" location="Toelichting!A23" display="gebruiksuren"/>
    <hyperlink ref="B8" location="Toelichting!A24" display="afschrijving in % of jaren"/>
    <hyperlink ref="B11" location="Toelichting!A25" display="rente"/>
    <hyperlink ref="B12" location="Toelichting!A26" display="reparatie en onderhoud"/>
    <hyperlink ref="B14" location="Toelichting!A27" display="arbeid eigen onderhoud"/>
    <hyperlink ref="B15" location="Toelichting!A28" display="onroerend goed"/>
    <hyperlink ref="B16" location="Toelichting!A29" display="verzekering"/>
    <hyperlink ref="B17" location="Toelichting!A30" display="algemene kosten"/>
    <hyperlink ref="B21" location="Toelichting!A31" display="kosten per uur"/>
    <hyperlink ref="B26" location="Toelichting!A33" display="smeermiddelen"/>
    <hyperlink ref="B29" location="Toelichting!A34" display="arbeidskosten"/>
    <hyperlink ref="B30" location="Toelichting!A35" display="bedrijfsleidingverg."/>
    <hyperlink ref="B32" location="Toelichting!A36" display="bedrijfsrisico"/>
    <hyperlink ref="B37" location="Toelichting!A37" display="Index berekenen?"/>
    <hyperlink ref="B24" location="Toelichting!A32" display="belastingspercentage of liter per uur"/>
    <hyperlink ref="B25" location="Toelichting!A32" display="brandstof prijs"/>
  </hyperlinks>
  <printOptions horizontalCentered="1"/>
  <pageMargins left="0.59055118110236227" right="0.39370078740157483" top="0.98425196850393704" bottom="0.98425196850393704" header="0.51181102362204722" footer="0.51181102362204722"/>
  <pageSetup paperSize="9" scale="94" orientation="portrait" blackAndWhite="1" r:id="rId1"/>
  <headerFooter alignWithMargins="0">
    <oddHeader xml:space="preserve">&amp;L&amp;"Times New Roman,Standaard"&amp;11Tariefberekening&amp;R&amp;D </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3">
    <pageSetUpPr fitToPage="1"/>
  </sheetPr>
  <dimension ref="B1:AD90"/>
  <sheetViews>
    <sheetView showGridLines="0" view="pageBreakPreview" zoomScaleNormal="100" zoomScaleSheetLayoutView="100" workbookViewId="0">
      <pane xSplit="1" ySplit="3" topLeftCell="B4" activePane="bottomRight" state="frozenSplit"/>
      <selection activeCell="L9" sqref="L9"/>
      <selection pane="topRight" activeCell="L9" sqref="L9"/>
      <selection pane="bottomLeft" activeCell="L9" sqref="L9"/>
      <selection pane="bottomRight" activeCell="L9" sqref="L9"/>
    </sheetView>
  </sheetViews>
  <sheetFormatPr defaultColWidth="14.6640625" defaultRowHeight="13.2"/>
  <cols>
    <col min="1" max="1" width="1.6640625" style="4" customWidth="1"/>
    <col min="2" max="2" width="25" style="4" customWidth="1"/>
    <col min="3" max="3" width="13" style="4" bestFit="1" customWidth="1"/>
    <col min="4" max="4" width="13" style="4" customWidth="1"/>
    <col min="5" max="5" width="11" style="4" bestFit="1" customWidth="1"/>
    <col min="6" max="6" width="3.44140625" style="4" customWidth="1"/>
    <col min="7" max="7" width="12.6640625" style="41" customWidth="1"/>
    <col min="8" max="8" width="2.44140625" style="41" customWidth="1"/>
    <col min="9" max="16384" width="14.6640625" style="4"/>
  </cols>
  <sheetData>
    <row r="1" spans="2:10" ht="9" customHeight="1" thickBot="1"/>
    <row r="2" spans="2:10" ht="20.25" customHeight="1" thickTop="1">
      <c r="B2" s="284" t="s">
        <v>140</v>
      </c>
      <c r="C2" s="355"/>
      <c r="D2" s="355"/>
      <c r="E2" s="355"/>
      <c r="F2" s="355"/>
      <c r="G2" s="355"/>
      <c r="H2" s="356"/>
    </row>
    <row r="3" spans="2:10" ht="18" customHeight="1">
      <c r="B3" s="25" t="s">
        <v>0</v>
      </c>
      <c r="C3" s="353" t="s">
        <v>1</v>
      </c>
      <c r="D3" s="354"/>
      <c r="E3" s="354"/>
      <c r="F3" s="354"/>
      <c r="G3" s="95"/>
      <c r="H3" s="87"/>
    </row>
    <row r="4" spans="2:10" ht="9.75" customHeight="1">
      <c r="B4" s="26"/>
      <c r="C4" s="9"/>
      <c r="D4" s="9"/>
      <c r="E4" s="10"/>
      <c r="F4" s="10"/>
      <c r="G4" s="71"/>
      <c r="H4" s="49"/>
    </row>
    <row r="5" spans="2:10">
      <c r="B5" s="46" t="s">
        <v>2</v>
      </c>
      <c r="C5" s="166"/>
      <c r="D5" s="11"/>
      <c r="E5" s="9"/>
      <c r="F5" s="9"/>
      <c r="G5" s="65">
        <f>C5</f>
        <v>0</v>
      </c>
      <c r="H5" s="88"/>
    </row>
    <row r="6" spans="2:10">
      <c r="B6" s="330" t="s">
        <v>106</v>
      </c>
      <c r="C6" s="1"/>
      <c r="D6" s="107" t="s">
        <v>102</v>
      </c>
      <c r="E6" s="108"/>
      <c r="F6" s="12"/>
      <c r="G6" s="55">
        <f>IF(C6&gt;0,C6*G5,E6)</f>
        <v>0</v>
      </c>
      <c r="H6" s="88"/>
    </row>
    <row r="7" spans="2:10">
      <c r="B7" s="47" t="s">
        <v>4</v>
      </c>
      <c r="C7" s="135"/>
      <c r="D7" s="13" t="s">
        <v>5</v>
      </c>
      <c r="E7" s="115"/>
      <c r="F7" s="9"/>
      <c r="G7" s="71"/>
      <c r="H7" s="49"/>
    </row>
    <row r="8" spans="2:10">
      <c r="B8" s="48" t="s">
        <v>32</v>
      </c>
      <c r="C8" s="8"/>
      <c r="D8" s="83" t="s">
        <v>30</v>
      </c>
      <c r="E8" s="114"/>
      <c r="F8" s="14" t="s">
        <v>3</v>
      </c>
      <c r="G8" s="64" t="str">
        <f>IF(C8+E8=0,"",IF(C8&gt;0,ROUND((G5-G6)/G9,1),E8)&amp;" jaar")</f>
        <v/>
      </c>
      <c r="H8" s="89"/>
      <c r="I8" s="210"/>
    </row>
    <row r="9" spans="2:10">
      <c r="B9" s="28" t="s">
        <v>6</v>
      </c>
      <c r="C9" s="9"/>
      <c r="D9" s="9"/>
      <c r="E9" s="14"/>
      <c r="F9" s="14"/>
      <c r="G9" s="55" t="str">
        <f>IF(C8&gt;0,C8*G5,IF(E8=0,"",(G5-G6)/E8))</f>
        <v/>
      </c>
      <c r="H9" s="88"/>
    </row>
    <row r="10" spans="2:10">
      <c r="B10" s="27"/>
      <c r="C10" s="12" t="s">
        <v>28</v>
      </c>
      <c r="D10" s="81" t="s">
        <v>29</v>
      </c>
      <c r="E10" s="15" t="s">
        <v>105</v>
      </c>
      <c r="F10" s="14"/>
      <c r="G10" s="65"/>
      <c r="H10" s="88"/>
    </row>
    <row r="11" spans="2:10">
      <c r="B11" s="48" t="s">
        <v>7</v>
      </c>
      <c r="C11" s="3"/>
      <c r="D11" s="11"/>
      <c r="E11" s="14"/>
      <c r="F11" s="14"/>
      <c r="G11" s="65">
        <f>C11*((G5+G6)/2)</f>
        <v>0</v>
      </c>
      <c r="H11" s="88"/>
    </row>
    <row r="12" spans="2:10">
      <c r="B12" s="117" t="s">
        <v>89</v>
      </c>
      <c r="C12" s="1"/>
      <c r="D12" s="11" t="s">
        <v>8</v>
      </c>
      <c r="E12" s="160"/>
      <c r="F12" s="14"/>
      <c r="G12" s="65">
        <f t="shared" ref="G12:G17" si="0">IF(C12&gt;0,C12*$G$5,E12)</f>
        <v>0</v>
      </c>
      <c r="H12" s="88"/>
    </row>
    <row r="13" spans="2:10">
      <c r="B13" s="117" t="s">
        <v>153</v>
      </c>
      <c r="C13" s="1"/>
      <c r="D13" s="11" t="s">
        <v>8</v>
      </c>
      <c r="E13" s="160"/>
      <c r="F13" s="14"/>
      <c r="G13" s="65">
        <f t="shared" si="0"/>
        <v>0</v>
      </c>
      <c r="H13" s="88"/>
      <c r="J13" s="4">
        <v>10</v>
      </c>
    </row>
    <row r="14" spans="2:10">
      <c r="B14" s="48" t="s">
        <v>90</v>
      </c>
      <c r="C14" s="1"/>
      <c r="D14" s="11" t="s">
        <v>8</v>
      </c>
      <c r="E14" s="163"/>
      <c r="F14" s="14"/>
      <c r="G14" s="65">
        <f t="shared" si="0"/>
        <v>0</v>
      </c>
      <c r="H14" s="88"/>
    </row>
    <row r="15" spans="2:10">
      <c r="B15" s="48" t="s">
        <v>9</v>
      </c>
      <c r="C15" s="1"/>
      <c r="D15" s="11" t="s">
        <v>8</v>
      </c>
      <c r="E15" s="163"/>
      <c r="F15" s="14"/>
      <c r="G15" s="65">
        <f t="shared" si="0"/>
        <v>0</v>
      </c>
      <c r="H15" s="88"/>
    </row>
    <row r="16" spans="2:10">
      <c r="B16" s="109" t="s">
        <v>10</v>
      </c>
      <c r="C16" s="1"/>
      <c r="D16" s="11" t="s">
        <v>8</v>
      </c>
      <c r="E16" s="163"/>
      <c r="F16" s="16"/>
      <c r="G16" s="65">
        <f t="shared" si="0"/>
        <v>0</v>
      </c>
      <c r="H16" s="88"/>
    </row>
    <row r="17" spans="2:30">
      <c r="B17" s="48" t="s">
        <v>11</v>
      </c>
      <c r="C17" s="1"/>
      <c r="D17" s="11" t="s">
        <v>8</v>
      </c>
      <c r="E17" s="163"/>
      <c r="F17" s="14"/>
      <c r="G17" s="66">
        <f t="shared" si="0"/>
        <v>0</v>
      </c>
      <c r="H17" s="90"/>
    </row>
    <row r="18" spans="2:30">
      <c r="B18" s="26"/>
      <c r="C18" s="9"/>
      <c r="D18" s="9"/>
      <c r="E18" s="9"/>
      <c r="F18" s="9"/>
      <c r="G18" s="96"/>
      <c r="H18" s="91"/>
    </row>
    <row r="19" spans="2:30">
      <c r="B19" s="29" t="s">
        <v>12</v>
      </c>
      <c r="C19" s="17"/>
      <c r="D19" s="17"/>
      <c r="E19" s="18"/>
      <c r="F19" s="18"/>
      <c r="G19" s="222">
        <f>SUM(G9:G17)</f>
        <v>0</v>
      </c>
      <c r="H19" s="92"/>
    </row>
    <row r="20" spans="2:30">
      <c r="B20" s="26"/>
      <c r="C20" s="9"/>
      <c r="D20" s="9"/>
      <c r="E20" s="9"/>
      <c r="F20" s="9"/>
      <c r="G20" s="71"/>
      <c r="H20" s="49"/>
    </row>
    <row r="21" spans="2:30">
      <c r="B21" s="48" t="s">
        <v>13</v>
      </c>
      <c r="C21" s="14"/>
      <c r="D21" s="214"/>
      <c r="E21" s="213"/>
      <c r="F21" s="9"/>
      <c r="G21" s="65">
        <f>IF(C7=0,0,G19/C7)</f>
        <v>0</v>
      </c>
      <c r="H21" s="88"/>
      <c r="J21" s="189"/>
    </row>
    <row r="22" spans="2:30">
      <c r="B22" s="48" t="s">
        <v>16</v>
      </c>
      <c r="C22" s="2"/>
      <c r="D22" s="14"/>
      <c r="E22" s="211"/>
      <c r="F22" s="11"/>
      <c r="G22" s="66">
        <f>G21*C22</f>
        <v>0</v>
      </c>
      <c r="H22" s="90"/>
    </row>
    <row r="23" spans="2:30">
      <c r="B23" s="34" t="s">
        <v>31</v>
      </c>
      <c r="C23" s="19"/>
      <c r="D23" s="19"/>
      <c r="E23" s="9"/>
      <c r="F23" s="9"/>
      <c r="G23" s="97">
        <f>G21+G22</f>
        <v>0</v>
      </c>
      <c r="H23" s="93"/>
    </row>
    <row r="24" spans="2:30">
      <c r="B24" s="30"/>
      <c r="C24" s="306"/>
      <c r="D24" s="14"/>
      <c r="E24" s="9"/>
      <c r="F24" s="9"/>
      <c r="G24" s="65"/>
      <c r="H24" s="88"/>
    </row>
    <row r="25" spans="2:30">
      <c r="B25" s="110" t="str">
        <f>"Tarief "&amp;IF(AND(C25=0,Trekker!C2&gt;"0"),Trekker!C2,"trekker")</f>
        <v>Tarief trekker</v>
      </c>
      <c r="C25" s="153"/>
      <c r="D25" s="357"/>
      <c r="E25" s="357"/>
      <c r="F25" s="358"/>
      <c r="G25" s="65">
        <f>IF(C5="",0,IF(ISBLANK(C25),Trekker!G34,C25))</f>
        <v>0</v>
      </c>
      <c r="H25" s="88"/>
    </row>
    <row r="26" spans="2:30">
      <c r="B26" s="26"/>
      <c r="C26" s="9"/>
      <c r="D26" s="9"/>
      <c r="E26" s="9"/>
      <c r="F26" s="9"/>
      <c r="G26" s="71"/>
      <c r="H26" s="49"/>
    </row>
    <row r="27" spans="2:30">
      <c r="B27" s="26" t="s">
        <v>18</v>
      </c>
      <c r="C27" s="9"/>
      <c r="D27" s="212"/>
      <c r="E27" s="9"/>
      <c r="F27" s="9"/>
      <c r="G27" s="65">
        <f>G23+G25</f>
        <v>0</v>
      </c>
      <c r="H27" s="88"/>
    </row>
    <row r="28" spans="2:30">
      <c r="B28" s="26"/>
      <c r="C28" s="9"/>
      <c r="D28" s="9"/>
      <c r="E28" s="9"/>
      <c r="F28" s="9"/>
      <c r="G28" s="71"/>
      <c r="H28" s="49"/>
    </row>
    <row r="29" spans="2:30" s="24" customFormat="1" ht="17.25" customHeight="1">
      <c r="B29" s="31" t="s">
        <v>19</v>
      </c>
      <c r="C29" s="21"/>
      <c r="D29" s="21"/>
      <c r="E29" s="22"/>
      <c r="F29" s="23"/>
      <c r="G29" s="223">
        <f>ROUND(G27,0)</f>
        <v>0</v>
      </c>
      <c r="H29" s="94"/>
    </row>
    <row r="30" spans="2:30">
      <c r="B30" s="111" t="s">
        <v>35</v>
      </c>
      <c r="C30" s="20"/>
      <c r="D30" s="20"/>
      <c r="E30" s="11"/>
      <c r="F30" s="20"/>
      <c r="G30" s="36"/>
      <c r="H30" s="49"/>
      <c r="U30" s="5"/>
      <c r="V30" s="5"/>
      <c r="W30" s="5"/>
      <c r="X30" s="5"/>
      <c r="Y30" s="5"/>
      <c r="Z30" s="5"/>
      <c r="AA30" s="5"/>
      <c r="AB30" s="5"/>
      <c r="AC30" s="5"/>
      <c r="AD30" s="5"/>
    </row>
    <row r="31" spans="2:30">
      <c r="B31" s="40" t="s">
        <v>33</v>
      </c>
      <c r="C31" s="145" t="s">
        <v>27</v>
      </c>
      <c r="D31" s="51"/>
      <c r="E31" s="51" t="s">
        <v>40</v>
      </c>
      <c r="F31" s="51"/>
      <c r="G31" s="98" t="s">
        <v>41</v>
      </c>
      <c r="H31" s="49"/>
      <c r="U31" s="5"/>
      <c r="V31" s="5"/>
      <c r="W31" s="5"/>
      <c r="X31" s="5"/>
      <c r="Y31" s="5"/>
      <c r="Z31" s="5"/>
      <c r="AA31" s="5"/>
      <c r="AB31" s="5"/>
      <c r="AC31" s="5"/>
      <c r="AD31" s="5"/>
    </row>
    <row r="32" spans="2:30">
      <c r="B32" s="40" t="str">
        <f>IF(OR(C31="Mengtarief",C31="JA"),"eenheid"," ")</f>
        <v xml:space="preserve"> </v>
      </c>
      <c r="C32" s="44"/>
      <c r="D32" s="35" t="str">
        <f>IF(C31="mengtarief","tarief / uur:","")</f>
        <v/>
      </c>
      <c r="E32" s="305"/>
      <c r="F32" s="9"/>
      <c r="G32" s="155" t="str">
        <f>IF(C31="Mengtarief",ROUND((Trekker!G27+Trekker!G30)*(1+Trekker!E30)*(1+Trekker!C32),0),"")</f>
        <v/>
      </c>
      <c r="H32" s="49"/>
      <c r="U32" s="5"/>
      <c r="V32" s="5"/>
      <c r="W32" s="5"/>
      <c r="X32" s="5"/>
      <c r="Y32" s="5"/>
      <c r="Z32" s="5"/>
      <c r="AA32" s="5"/>
      <c r="AB32" s="5"/>
      <c r="AC32" s="5"/>
      <c r="AD32" s="5"/>
    </row>
    <row r="33" spans="2:30">
      <c r="B33" s="40" t="str">
        <f>IF(AND(C32&gt;0,OR(C31="JA",C31="Mengtarief")),"capaciteit"," ")</f>
        <v xml:space="preserve"> </v>
      </c>
      <c r="C33" s="164"/>
      <c r="D33" s="37" t="str">
        <f>IF(B33="capaciteit",C32&amp;" / uur","")</f>
        <v/>
      </c>
      <c r="E33" s="9"/>
      <c r="F33" s="9"/>
      <c r="G33" s="36"/>
      <c r="H33" s="49"/>
      <c r="U33" s="5"/>
      <c r="V33" s="5"/>
      <c r="W33" s="5"/>
      <c r="X33" s="5"/>
      <c r="Y33" s="5"/>
      <c r="Z33" s="5"/>
      <c r="AA33" s="5"/>
      <c r="AB33" s="5"/>
      <c r="AC33" s="5"/>
      <c r="AD33" s="5"/>
    </row>
    <row r="34" spans="2:30" ht="16.5" customHeight="1" thickBot="1">
      <c r="B34" s="39" t="str">
        <f>IF(AND(C33&gt;0,C31="JA"),"tarief per "&amp;C32," ")</f>
        <v xml:space="preserve"> </v>
      </c>
      <c r="C34" s="165" t="str">
        <f>IF(AND(B33="Capaciteit",C33&gt;0),IF(IF(C31="Ja",G27/C33,IF(AND(C31="mengtarief",E32=""),(G27-G32)/C33,(G27-E32)/C33))&lt;10,ROUND(IF(C31="Ja",G27/C33,IF(AND(C31="mengtarief",E32=""),(G27-G32)/C33,(G27-E32)/C33)),1),ROUND(IF(C31="Ja",G27/C33,IF(AND(C31="mengtarief",E32=""),(G27-G32)/C33,(G27-E32)/C33)),0)),"")</f>
        <v/>
      </c>
      <c r="D34" s="38" t="str">
        <f>IF(AND(C33&gt;0,C31="JA"),"per "&amp;C32,IF(AND(C33&gt;0,C31="Mengtarief"),"per "&amp;C32&amp;" + € "&amp;IF(E32="",G32,E32)&amp;" per uur",""))</f>
        <v/>
      </c>
      <c r="E34" s="32"/>
      <c r="F34" s="33"/>
      <c r="G34" s="42"/>
      <c r="H34" s="50"/>
      <c r="U34" s="5"/>
      <c r="V34" s="5"/>
      <c r="W34" s="5"/>
      <c r="X34" s="5"/>
      <c r="Y34" s="5"/>
      <c r="Z34" s="5"/>
      <c r="AA34" s="5"/>
      <c r="AB34" s="5"/>
      <c r="AC34" s="5"/>
      <c r="AD34" s="5"/>
    </row>
    <row r="35" spans="2:30" ht="13.8" thickTop="1">
      <c r="B35" s="230" t="s">
        <v>107</v>
      </c>
      <c r="C35" s="207" t="s">
        <v>27</v>
      </c>
      <c r="D35" s="197"/>
      <c r="E35" s="11"/>
      <c r="F35" s="197"/>
      <c r="G35" s="198" t="str">
        <f>IF(ISBLANK(E36),"","Index")</f>
        <v/>
      </c>
      <c r="H35" s="199"/>
      <c r="N35" s="5"/>
      <c r="O35" s="5"/>
      <c r="P35" s="5"/>
      <c r="Q35" s="5"/>
      <c r="R35" s="5"/>
      <c r="S35" s="5"/>
      <c r="T35" s="5"/>
      <c r="U35" s="5"/>
      <c r="V35" s="5"/>
      <c r="W35" s="5"/>
      <c r="X35" s="5"/>
      <c r="Y35" s="5"/>
      <c r="Z35" s="5"/>
      <c r="AA35" s="5"/>
      <c r="AB35" s="5"/>
      <c r="AC35" s="5"/>
      <c r="AD35" s="5"/>
    </row>
    <row r="36" spans="2:30">
      <c r="B36" s="74" t="str">
        <f>IF(C35="Ja","Prijsstijging werktuig","")</f>
        <v/>
      </c>
      <c r="C36" s="302"/>
      <c r="D36" s="169"/>
      <c r="E36" s="200"/>
      <c r="F36" s="197"/>
      <c r="G36" s="201"/>
      <c r="H36" s="199"/>
      <c r="N36" s="5"/>
      <c r="O36" s="5"/>
      <c r="P36" s="5"/>
      <c r="Q36" s="5"/>
      <c r="R36" s="5"/>
      <c r="S36" s="5"/>
      <c r="T36" s="5"/>
      <c r="U36" s="5"/>
      <c r="V36" s="5"/>
      <c r="W36" s="5"/>
      <c r="X36" s="5"/>
      <c r="Y36" s="5"/>
      <c r="Z36" s="5"/>
      <c r="AA36" s="5"/>
      <c r="AB36" s="5"/>
      <c r="AC36" s="5"/>
      <c r="AD36" s="5"/>
    </row>
    <row r="37" spans="2:30">
      <c r="B37" s="74" t="str">
        <f>IF(AND(C36&lt;&gt;"",C35="Ja"),"Rentepercentage vorig jaar","")</f>
        <v/>
      </c>
      <c r="C37" s="303"/>
      <c r="D37" s="169"/>
      <c r="E37" s="202"/>
      <c r="F37" s="197"/>
      <c r="G37" s="200"/>
      <c r="H37" s="199"/>
      <c r="N37" s="5"/>
      <c r="O37" s="5"/>
      <c r="P37" s="5"/>
      <c r="Q37" s="5"/>
      <c r="R37" s="5"/>
      <c r="S37" s="5"/>
      <c r="T37" s="5"/>
      <c r="U37" s="5"/>
      <c r="V37" s="5"/>
      <c r="W37" s="5"/>
      <c r="X37" s="5"/>
      <c r="Y37" s="5"/>
      <c r="Z37" s="5"/>
      <c r="AA37" s="5"/>
      <c r="AB37" s="5"/>
      <c r="AC37" s="5"/>
      <c r="AD37" s="5"/>
    </row>
    <row r="38" spans="2:30">
      <c r="B38" s="208" t="str">
        <f>IF(AND(C37&lt;&gt;"",C35="ja"),CONCATENATE("Berekende indexcijfer voor de ",LOWER(C2),":"),"")</f>
        <v/>
      </c>
      <c r="C38" s="11"/>
      <c r="D38" s="11"/>
      <c r="E38" s="11"/>
      <c r="F38" s="11"/>
      <c r="G38" s="209" t="str">
        <f>IF(AND(C35="Ja",C37&gt;0,C7&gt;0),(G21/((G21-((C11-C37)*((1+G6/G5)/2)*C5)/C7)/(1+C36)))-1,"")</f>
        <v/>
      </c>
      <c r="H38" s="199"/>
      <c r="I38" s="5"/>
      <c r="J38" s="5"/>
      <c r="K38" s="5"/>
      <c r="L38" s="5"/>
      <c r="M38" s="5"/>
      <c r="N38" s="5"/>
      <c r="O38" s="5"/>
      <c r="P38" s="5"/>
      <c r="Q38" s="5"/>
      <c r="R38" s="5"/>
      <c r="S38" s="5"/>
      <c r="T38" s="5"/>
      <c r="U38" s="5"/>
      <c r="V38" s="5"/>
      <c r="W38" s="5"/>
      <c r="X38" s="5"/>
      <c r="Y38" s="5"/>
      <c r="Z38" s="5"/>
      <c r="AA38" s="5"/>
      <c r="AB38" s="5"/>
      <c r="AC38" s="5"/>
      <c r="AD38" s="5"/>
    </row>
    <row r="39" spans="2:30">
      <c r="B39" s="74" t="str">
        <f>IF(B38&gt;"0","Prijsstijging trekker","")</f>
        <v/>
      </c>
      <c r="C39" s="304"/>
      <c r="D39" s="11"/>
      <c r="E39" s="11"/>
      <c r="F39" s="11"/>
      <c r="G39" s="209" t="str">
        <f>IF(C35="ja",IF(C39&gt;0,C39,Trekker!G42),"")</f>
        <v/>
      </c>
      <c r="H39" s="199"/>
      <c r="I39" s="5"/>
      <c r="J39" s="5"/>
      <c r="K39" s="5"/>
      <c r="L39" s="5"/>
      <c r="M39" s="5"/>
      <c r="N39" s="5"/>
      <c r="O39" s="5"/>
      <c r="P39" s="5"/>
      <c r="Q39" s="5"/>
      <c r="R39" s="5"/>
      <c r="S39" s="5"/>
      <c r="T39" s="5"/>
      <c r="U39" s="5"/>
      <c r="V39" s="5"/>
      <c r="W39" s="5"/>
      <c r="X39" s="5"/>
      <c r="Y39" s="5"/>
      <c r="Z39" s="5"/>
      <c r="AA39" s="5"/>
      <c r="AB39" s="5"/>
      <c r="AC39" s="5"/>
      <c r="AD39" s="5"/>
    </row>
    <row r="40" spans="2:30">
      <c r="B40" s="208" t="str">
        <f>IF(AND(B39&gt;"a",G39&lt;&gt;""),"Totale prijsindex","")</f>
        <v/>
      </c>
      <c r="C40" s="219"/>
      <c r="D40" s="219"/>
      <c r="E40" s="219"/>
      <c r="F40" s="219"/>
      <c r="G40" s="209" t="str">
        <f>IF(B40&gt;"a",((G23/G29)*G38)+((G25/G29)*G39),"")</f>
        <v/>
      </c>
      <c r="H40" s="199"/>
      <c r="I40" s="5"/>
      <c r="J40" s="5"/>
      <c r="K40" s="5"/>
      <c r="L40" s="5"/>
      <c r="M40" s="5"/>
      <c r="N40" s="5"/>
      <c r="O40" s="5"/>
      <c r="P40" s="5"/>
      <c r="Q40" s="5"/>
      <c r="R40" s="5"/>
      <c r="S40" s="5"/>
      <c r="T40" s="5"/>
      <c r="U40" s="5"/>
      <c r="V40" s="5"/>
      <c r="W40" s="5"/>
      <c r="X40" s="5"/>
      <c r="Y40" s="5"/>
      <c r="Z40" s="5"/>
      <c r="AA40" s="5"/>
      <c r="AB40" s="5"/>
      <c r="AC40" s="5"/>
      <c r="AD40" s="5"/>
    </row>
    <row r="41" spans="2:30" ht="14.4" thickBot="1">
      <c r="B41" s="281" t="s">
        <v>139</v>
      </c>
      <c r="C41" s="282"/>
      <c r="D41" s="282"/>
      <c r="E41" s="282"/>
      <c r="F41" s="282"/>
      <c r="G41" s="282"/>
      <c r="H41" s="283"/>
      <c r="I41" s="5"/>
      <c r="J41" s="5"/>
      <c r="K41" s="5"/>
      <c r="L41" s="5"/>
      <c r="M41" s="5"/>
      <c r="N41" s="5"/>
      <c r="O41" s="5"/>
      <c r="P41" s="5"/>
      <c r="Q41" s="5"/>
      <c r="R41" s="5"/>
      <c r="S41" s="5"/>
      <c r="T41" s="5"/>
      <c r="U41" s="5"/>
      <c r="V41" s="5"/>
      <c r="W41" s="5"/>
      <c r="X41" s="5"/>
      <c r="Y41" s="5"/>
      <c r="Z41" s="5"/>
      <c r="AA41" s="5"/>
      <c r="AB41" s="5"/>
      <c r="AC41" s="5"/>
      <c r="AD41" s="5"/>
    </row>
    <row r="42" spans="2:30" ht="13.8" thickTop="1">
      <c r="B42" s="5"/>
      <c r="C42" s="5"/>
      <c r="D42" s="5"/>
      <c r="E42" s="6"/>
      <c r="F42" s="5"/>
      <c r="G42" s="43"/>
      <c r="H42" s="43"/>
      <c r="I42" s="5"/>
      <c r="J42" s="5"/>
      <c r="K42" s="5"/>
      <c r="L42" s="5"/>
      <c r="M42" s="5"/>
      <c r="N42" s="5"/>
      <c r="O42" s="5"/>
      <c r="P42" s="5"/>
      <c r="Q42" s="5"/>
      <c r="R42" s="5"/>
      <c r="S42" s="5"/>
      <c r="T42" s="5"/>
      <c r="U42" s="5"/>
      <c r="V42" s="5"/>
      <c r="W42" s="5"/>
      <c r="X42" s="5"/>
      <c r="Y42" s="5"/>
      <c r="Z42" s="5"/>
      <c r="AA42" s="5"/>
      <c r="AB42" s="5"/>
      <c r="AC42" s="5"/>
      <c r="AD42" s="5"/>
    </row>
    <row r="43" spans="2:30">
      <c r="B43" s="5"/>
      <c r="C43" s="5"/>
      <c r="D43" s="5"/>
      <c r="E43" s="6"/>
      <c r="F43" s="5"/>
      <c r="G43" s="43"/>
      <c r="H43" s="43"/>
      <c r="I43" s="5"/>
      <c r="J43" s="5"/>
      <c r="K43" s="5"/>
      <c r="L43" s="5"/>
      <c r="M43" s="5"/>
      <c r="N43" s="5"/>
      <c r="O43" s="5"/>
      <c r="P43" s="5"/>
      <c r="Q43" s="5"/>
      <c r="R43" s="5"/>
      <c r="S43" s="5"/>
      <c r="T43" s="5"/>
      <c r="U43" s="5"/>
      <c r="V43" s="5"/>
      <c r="W43" s="5"/>
      <c r="X43" s="5"/>
      <c r="Y43" s="5"/>
      <c r="Z43" s="5"/>
      <c r="AA43" s="5"/>
      <c r="AB43" s="5"/>
      <c r="AC43" s="5"/>
      <c r="AD43" s="5"/>
    </row>
    <row r="44" spans="2:30">
      <c r="B44" s="5"/>
      <c r="C44" s="5"/>
      <c r="D44" s="5"/>
      <c r="E44" s="6"/>
      <c r="F44" s="5"/>
      <c r="G44" s="43"/>
      <c r="H44" s="43"/>
      <c r="I44" s="5"/>
      <c r="J44" s="5"/>
      <c r="K44" s="5"/>
      <c r="L44" s="5"/>
      <c r="M44" s="5"/>
      <c r="N44" s="5"/>
      <c r="O44" s="5"/>
      <c r="P44" s="5"/>
      <c r="Q44" s="5"/>
      <c r="R44" s="5"/>
      <c r="S44" s="5"/>
      <c r="T44" s="5"/>
      <c r="U44" s="5"/>
      <c r="V44" s="5"/>
      <c r="W44" s="5"/>
      <c r="X44" s="5"/>
      <c r="Y44" s="5"/>
      <c r="Z44" s="5"/>
      <c r="AA44" s="5"/>
      <c r="AB44" s="5"/>
      <c r="AC44" s="5"/>
      <c r="AD44" s="5"/>
    </row>
    <row r="45" spans="2:30">
      <c r="B45" s="5"/>
      <c r="C45" s="5"/>
      <c r="D45" s="5"/>
      <c r="E45" s="6"/>
      <c r="F45" s="5"/>
      <c r="G45" s="43"/>
      <c r="H45" s="43"/>
      <c r="I45" s="5"/>
      <c r="J45" s="5"/>
      <c r="K45" s="5"/>
      <c r="L45" s="5"/>
      <c r="M45" s="5"/>
      <c r="N45" s="5"/>
      <c r="O45" s="5"/>
      <c r="P45" s="5"/>
      <c r="Q45" s="5"/>
      <c r="R45" s="5"/>
      <c r="S45" s="5"/>
      <c r="T45" s="5"/>
      <c r="U45" s="5"/>
      <c r="V45" s="5"/>
      <c r="W45" s="5"/>
      <c r="X45" s="5"/>
      <c r="Y45" s="5"/>
      <c r="Z45" s="5"/>
      <c r="AA45" s="5"/>
      <c r="AB45" s="5"/>
      <c r="AC45" s="5"/>
      <c r="AD45" s="5"/>
    </row>
    <row r="46" spans="2:30">
      <c r="B46" s="5"/>
      <c r="C46" s="5"/>
      <c r="D46" s="5"/>
      <c r="E46" s="6"/>
      <c r="F46" s="5"/>
      <c r="G46" s="43"/>
      <c r="H46" s="43"/>
      <c r="I46" s="5"/>
      <c r="J46" s="5"/>
      <c r="K46" s="5"/>
      <c r="L46" s="5"/>
      <c r="M46" s="5"/>
      <c r="N46" s="5"/>
      <c r="O46" s="5"/>
      <c r="P46" s="5"/>
      <c r="Q46" s="5"/>
      <c r="R46" s="5"/>
      <c r="S46" s="5"/>
      <c r="T46" s="5"/>
      <c r="U46" s="5"/>
      <c r="V46" s="5"/>
      <c r="W46" s="5"/>
      <c r="X46" s="5"/>
      <c r="Y46" s="5"/>
      <c r="Z46" s="5"/>
      <c r="AA46" s="5"/>
      <c r="AB46" s="5"/>
      <c r="AC46" s="5"/>
      <c r="AD46" s="5"/>
    </row>
    <row r="47" spans="2:30">
      <c r="B47" s="5"/>
      <c r="C47" s="5"/>
      <c r="D47" s="5"/>
      <c r="E47" s="6"/>
      <c r="F47" s="5"/>
      <c r="G47" s="43"/>
      <c r="H47" s="43"/>
      <c r="I47" s="5"/>
      <c r="J47" s="5"/>
      <c r="K47" s="5"/>
      <c r="L47" s="5"/>
      <c r="M47" s="5"/>
      <c r="N47" s="5"/>
      <c r="O47" s="5"/>
      <c r="P47" s="5"/>
      <c r="Q47" s="5"/>
      <c r="R47" s="5"/>
      <c r="S47" s="5"/>
      <c r="T47" s="5"/>
      <c r="U47" s="5"/>
      <c r="V47" s="5"/>
      <c r="W47" s="5"/>
      <c r="X47" s="5"/>
      <c r="Y47" s="5"/>
      <c r="Z47" s="5"/>
      <c r="AA47" s="5"/>
      <c r="AB47" s="5"/>
      <c r="AC47" s="5"/>
      <c r="AD47" s="5"/>
    </row>
    <row r="48" spans="2:30">
      <c r="B48" s="5"/>
      <c r="C48" s="5"/>
      <c r="D48" s="5"/>
      <c r="E48" s="6"/>
      <c r="F48" s="5"/>
      <c r="G48" s="43"/>
      <c r="H48" s="43"/>
      <c r="I48" s="5"/>
      <c r="J48" s="5"/>
      <c r="K48" s="5"/>
      <c r="L48" s="5"/>
      <c r="M48" s="5"/>
      <c r="N48" s="5"/>
      <c r="O48" s="5"/>
      <c r="P48" s="5"/>
      <c r="Q48" s="5"/>
      <c r="R48" s="5"/>
      <c r="S48" s="5"/>
      <c r="T48" s="5"/>
      <c r="U48" s="5"/>
      <c r="V48" s="5"/>
      <c r="W48" s="5"/>
      <c r="X48" s="5"/>
      <c r="Y48" s="5"/>
      <c r="Z48" s="5"/>
      <c r="AA48" s="5"/>
      <c r="AB48" s="5"/>
      <c r="AC48" s="5"/>
      <c r="AD48" s="5"/>
    </row>
    <row r="49" spans="2:30">
      <c r="B49" s="5"/>
      <c r="C49" s="5"/>
      <c r="D49" s="5"/>
      <c r="E49" s="6"/>
      <c r="F49" s="5"/>
      <c r="G49" s="43"/>
      <c r="H49" s="43"/>
      <c r="I49" s="5"/>
      <c r="J49" s="5"/>
      <c r="K49" s="5"/>
      <c r="L49" s="5"/>
      <c r="M49" s="5"/>
      <c r="N49" s="5"/>
      <c r="O49" s="5"/>
      <c r="P49" s="5"/>
      <c r="Q49" s="5"/>
      <c r="R49" s="5"/>
      <c r="S49" s="5"/>
      <c r="T49" s="5"/>
      <c r="U49" s="5"/>
      <c r="V49" s="5"/>
      <c r="W49" s="5"/>
      <c r="X49" s="5"/>
      <c r="Y49" s="5"/>
      <c r="Z49" s="5"/>
      <c r="AA49" s="5"/>
      <c r="AB49" s="5"/>
      <c r="AC49" s="5"/>
      <c r="AD49" s="5"/>
    </row>
    <row r="50" spans="2:30">
      <c r="B50" s="5"/>
      <c r="C50" s="5"/>
      <c r="D50" s="5"/>
      <c r="E50" s="6"/>
      <c r="F50" s="5"/>
      <c r="G50" s="43"/>
      <c r="H50" s="43"/>
      <c r="I50" s="5"/>
      <c r="J50" s="5"/>
      <c r="K50" s="5"/>
      <c r="L50" s="5"/>
      <c r="M50" s="5"/>
      <c r="N50" s="5"/>
      <c r="O50" s="5"/>
      <c r="P50" s="5"/>
      <c r="Q50" s="5"/>
      <c r="R50" s="5"/>
      <c r="S50" s="5"/>
      <c r="T50" s="5"/>
      <c r="U50" s="5"/>
      <c r="V50" s="5"/>
      <c r="W50" s="5"/>
      <c r="X50" s="5"/>
      <c r="Y50" s="5"/>
      <c r="Z50" s="5"/>
      <c r="AA50" s="5"/>
      <c r="AB50" s="5"/>
      <c r="AC50" s="5"/>
      <c r="AD50" s="5"/>
    </row>
    <row r="51" spans="2:30">
      <c r="B51" s="5"/>
      <c r="C51" s="5"/>
      <c r="D51" s="5"/>
      <c r="E51" s="6"/>
      <c r="F51" s="5"/>
      <c r="G51" s="43"/>
      <c r="H51" s="43"/>
      <c r="I51" s="5"/>
      <c r="J51" s="5"/>
      <c r="K51" s="5"/>
      <c r="L51" s="5"/>
      <c r="M51" s="5"/>
      <c r="N51" s="5"/>
      <c r="O51" s="5"/>
      <c r="P51" s="5"/>
      <c r="Q51" s="5"/>
      <c r="R51" s="5"/>
      <c r="S51" s="5"/>
      <c r="T51" s="5"/>
      <c r="U51" s="5"/>
      <c r="V51" s="5"/>
      <c r="W51" s="5"/>
      <c r="X51" s="5"/>
      <c r="Y51" s="5"/>
      <c r="Z51" s="5"/>
      <c r="AA51" s="5"/>
      <c r="AB51" s="5"/>
      <c r="AC51" s="5"/>
      <c r="AD51" s="5"/>
    </row>
    <row r="52" spans="2:30">
      <c r="B52" s="5"/>
      <c r="C52" s="5"/>
      <c r="D52" s="5"/>
      <c r="E52" s="6"/>
      <c r="F52" s="5"/>
      <c r="G52" s="43"/>
      <c r="H52" s="43"/>
      <c r="I52" s="5"/>
      <c r="J52" s="5"/>
      <c r="K52" s="5"/>
      <c r="L52" s="5"/>
      <c r="M52" s="5"/>
      <c r="N52" s="5"/>
      <c r="O52" s="5"/>
      <c r="P52" s="5"/>
      <c r="Q52" s="5"/>
      <c r="R52" s="5"/>
      <c r="S52" s="5"/>
      <c r="T52" s="5"/>
      <c r="U52" s="5"/>
      <c r="V52" s="5"/>
      <c r="W52" s="5"/>
      <c r="X52" s="5"/>
      <c r="Y52" s="5"/>
      <c r="Z52" s="5"/>
      <c r="AA52" s="5"/>
      <c r="AB52" s="5"/>
      <c r="AC52" s="5"/>
      <c r="AD52" s="5"/>
    </row>
    <row r="53" spans="2:30">
      <c r="B53" s="5"/>
      <c r="C53" s="5"/>
      <c r="D53" s="5"/>
      <c r="E53" s="6"/>
      <c r="F53" s="5"/>
      <c r="G53" s="43"/>
      <c r="H53" s="43"/>
      <c r="I53" s="5"/>
      <c r="J53" s="5"/>
      <c r="K53" s="5"/>
      <c r="L53" s="5"/>
      <c r="M53" s="5"/>
      <c r="N53" s="5"/>
      <c r="O53" s="5"/>
      <c r="P53" s="5"/>
      <c r="Q53" s="5"/>
      <c r="R53" s="5"/>
      <c r="S53" s="5"/>
      <c r="T53" s="5"/>
      <c r="U53" s="5"/>
      <c r="V53" s="5"/>
      <c r="W53" s="5"/>
      <c r="X53" s="5"/>
      <c r="Y53" s="5"/>
      <c r="Z53" s="5"/>
      <c r="AA53" s="5"/>
      <c r="AB53" s="5"/>
      <c r="AC53" s="5"/>
      <c r="AD53" s="5"/>
    </row>
    <row r="54" spans="2:30">
      <c r="B54" s="5"/>
      <c r="C54" s="5"/>
      <c r="D54" s="5"/>
      <c r="E54" s="6"/>
      <c r="F54" s="5"/>
      <c r="G54" s="43"/>
      <c r="H54" s="43"/>
      <c r="I54" s="5"/>
      <c r="J54" s="5"/>
      <c r="K54" s="5"/>
      <c r="L54" s="5"/>
      <c r="M54" s="5"/>
      <c r="N54" s="5"/>
      <c r="O54" s="5"/>
      <c r="P54" s="5"/>
      <c r="Q54" s="5"/>
      <c r="R54" s="5"/>
      <c r="S54" s="5"/>
      <c r="T54" s="5"/>
      <c r="U54" s="5"/>
      <c r="V54" s="5"/>
      <c r="W54" s="5"/>
      <c r="X54" s="5"/>
      <c r="Y54" s="5"/>
      <c r="Z54" s="5"/>
      <c r="AA54" s="5"/>
      <c r="AB54" s="5"/>
      <c r="AC54" s="5"/>
      <c r="AD54" s="5"/>
    </row>
    <row r="55" spans="2:30">
      <c r="B55" s="5"/>
      <c r="C55" s="5"/>
      <c r="D55" s="5"/>
      <c r="E55" s="6"/>
      <c r="F55" s="5"/>
      <c r="G55" s="43"/>
      <c r="H55" s="43"/>
      <c r="I55" s="5"/>
      <c r="J55" s="5"/>
      <c r="K55" s="5"/>
      <c r="L55" s="5"/>
      <c r="M55" s="5"/>
      <c r="N55" s="5"/>
      <c r="O55" s="5"/>
      <c r="P55" s="5"/>
      <c r="Q55" s="5"/>
      <c r="R55" s="5"/>
      <c r="S55" s="5"/>
      <c r="T55" s="5"/>
      <c r="U55" s="5"/>
      <c r="V55" s="5"/>
      <c r="W55" s="5"/>
      <c r="X55" s="5"/>
      <c r="Y55" s="5"/>
      <c r="Z55" s="5"/>
      <c r="AA55" s="5"/>
      <c r="AB55" s="5"/>
      <c r="AC55" s="5"/>
      <c r="AD55" s="5"/>
    </row>
    <row r="56" spans="2:30">
      <c r="B56" s="5"/>
      <c r="C56" s="5"/>
      <c r="D56" s="5"/>
      <c r="E56" s="6"/>
      <c r="F56" s="5"/>
      <c r="G56" s="43"/>
      <c r="H56" s="43"/>
      <c r="I56" s="5"/>
      <c r="J56" s="5"/>
      <c r="K56" s="5"/>
      <c r="L56" s="5"/>
      <c r="M56" s="5"/>
      <c r="N56" s="5"/>
      <c r="O56" s="5"/>
      <c r="P56" s="5"/>
      <c r="Q56" s="5"/>
      <c r="R56" s="5"/>
      <c r="S56" s="5"/>
      <c r="T56" s="5"/>
      <c r="U56" s="5"/>
      <c r="V56" s="5"/>
      <c r="W56" s="5"/>
      <c r="X56" s="5"/>
      <c r="Y56" s="5"/>
      <c r="Z56" s="5"/>
      <c r="AA56" s="5"/>
      <c r="AB56" s="5"/>
      <c r="AC56" s="5"/>
      <c r="AD56" s="5"/>
    </row>
    <row r="57" spans="2:30">
      <c r="B57" s="5"/>
      <c r="C57" s="5"/>
      <c r="D57" s="5"/>
      <c r="E57" s="6"/>
      <c r="F57" s="5"/>
      <c r="G57" s="43"/>
      <c r="H57" s="43"/>
      <c r="I57" s="5"/>
      <c r="J57" s="5"/>
      <c r="K57" s="5"/>
      <c r="L57" s="5"/>
      <c r="M57" s="5"/>
      <c r="N57" s="5"/>
      <c r="O57" s="5"/>
      <c r="P57" s="5"/>
      <c r="Q57" s="5"/>
      <c r="R57" s="5"/>
      <c r="S57" s="5"/>
      <c r="T57" s="5"/>
      <c r="U57" s="5"/>
      <c r="V57" s="5"/>
      <c r="W57" s="5"/>
      <c r="X57" s="5"/>
      <c r="Y57" s="5"/>
      <c r="Z57" s="5"/>
      <c r="AA57" s="5"/>
      <c r="AB57" s="5"/>
      <c r="AC57" s="5"/>
      <c r="AD57" s="5"/>
    </row>
    <row r="58" spans="2:30">
      <c r="B58" s="5"/>
      <c r="C58" s="5"/>
      <c r="D58" s="5"/>
      <c r="E58" s="6"/>
      <c r="F58" s="5"/>
      <c r="G58" s="43"/>
      <c r="H58" s="43"/>
      <c r="I58" s="5"/>
      <c r="J58" s="5"/>
      <c r="K58" s="5"/>
      <c r="L58" s="5"/>
      <c r="M58" s="5"/>
      <c r="N58" s="5"/>
      <c r="O58" s="5"/>
      <c r="P58" s="5"/>
      <c r="Q58" s="5"/>
      <c r="R58" s="5"/>
      <c r="S58" s="5"/>
      <c r="T58" s="5"/>
      <c r="U58" s="5"/>
      <c r="V58" s="5"/>
      <c r="W58" s="5"/>
      <c r="X58" s="5"/>
      <c r="Y58" s="5"/>
      <c r="Z58" s="5"/>
      <c r="AA58" s="5"/>
      <c r="AB58" s="5"/>
      <c r="AC58" s="5"/>
      <c r="AD58" s="5"/>
    </row>
    <row r="59" spans="2:30">
      <c r="B59" s="5"/>
      <c r="C59" s="5"/>
      <c r="D59" s="5"/>
      <c r="E59" s="6"/>
      <c r="F59" s="5"/>
      <c r="G59" s="43"/>
      <c r="H59" s="43"/>
      <c r="I59" s="5"/>
      <c r="J59" s="5"/>
      <c r="K59" s="5"/>
      <c r="L59" s="5"/>
      <c r="M59" s="5"/>
      <c r="N59" s="5"/>
      <c r="O59" s="5"/>
      <c r="P59" s="5"/>
      <c r="Q59" s="5"/>
      <c r="R59" s="5"/>
      <c r="S59" s="5"/>
      <c r="T59" s="5"/>
      <c r="U59" s="5"/>
      <c r="V59" s="5"/>
      <c r="W59" s="5"/>
      <c r="X59" s="5"/>
      <c r="Y59" s="5"/>
      <c r="Z59" s="5"/>
      <c r="AA59" s="5"/>
      <c r="AB59" s="5"/>
      <c r="AC59" s="5"/>
      <c r="AD59" s="5"/>
    </row>
    <row r="88" spans="2:2">
      <c r="B88" s="4" t="s">
        <v>20</v>
      </c>
    </row>
    <row r="89" spans="2:2">
      <c r="B89" s="4" t="s">
        <v>27</v>
      </c>
    </row>
    <row r="90" spans="2:2">
      <c r="B90" s="4" t="s">
        <v>34</v>
      </c>
    </row>
  </sheetData>
  <sheetProtection sheet="1" objects="1" scenarios="1"/>
  <mergeCells count="3">
    <mergeCell ref="C3:F3"/>
    <mergeCell ref="C2:H2"/>
    <mergeCell ref="D25:F25"/>
  </mergeCells>
  <phoneticPr fontId="0" type="noConversion"/>
  <dataValidations xWindow="284" yWindow="555" count="17">
    <dataValidation type="decimal" allowBlank="1" showInputMessage="1" showErrorMessage="1" promptTitle="Vervangingswaarde" prompt="De  aanschafwaarde als je de machine op dit moment vervangt." sqref="C5">
      <formula1>0</formula1>
      <formula2>10000000</formula2>
    </dataValidation>
    <dataValidation type="decimal" allowBlank="1" showInputMessage="1" showErrorMessage="1" errorTitle="Percentage" error="U kunt hier alleen een waarde van 0 % tot en met 100 % invoeren." sqref="C14">
      <formula1>0</formula1>
      <formula2>1</formula2>
    </dataValidation>
    <dataValidation type="decimal" allowBlank="1" showInputMessage="1" showErrorMessage="1" promptTitle="Restwaarde" prompt="U kunt hier een vaste bedrag voor restwaarde opgeven.]_x000a_Let op; als u dit in de berekening op wilt nemen moet het vakje percentage leeg zijn." sqref="E6">
      <formula1>0</formula1>
      <formula2>G5</formula2>
    </dataValidation>
    <dataValidation type="list" allowBlank="1" showInputMessage="1" showErrorMessage="1" errorTitle="Ja / Nee" error="U kunt hier alleen maar ja of nee kiezen." promptTitle="Keuze" prompt="U kunt kiezen uit:_x000a_* nee: (geen ander tarief)_x000a_* ja: ( een ander tarief)_x000a_* mengtarief ( uur + ...)" sqref="C31">
      <formula1>ja_nee</formula1>
    </dataValidation>
    <dataValidation type="decimal" allowBlank="1" showInputMessage="1" showErrorMessage="1" errorTitle="Verkeerd bedrag" error="U probeerd een negatief getal in te voeren. Dit kan niet." promptTitle="In euro's" prompt="Indien u het bedrag in euro's in berekening wilt opnemen, moet u het percentage te verwijderen. Dit wordt namelijk als eerste gebruikt." sqref="E12:E17">
      <formula1>0</formula1>
      <formula2>10000000</formula2>
    </dataValidation>
    <dataValidation type="decimal" allowBlank="1" showInputMessage="1" showErrorMessage="1" errorTitle="Percentage" error="U kunt hier alleen een waarde van 0 % tot en met 100 % invoeren." promptTitle="Percentage" prompt="U kunt hier het percentage restwaarde invullen, of in kolom E een vast bedrag ingeven." sqref="C6">
      <formula1>0</formula1>
      <formula2>1</formula2>
    </dataValidation>
    <dataValidation type="decimal" allowBlank="1" showInputMessage="1" showErrorMessage="1" sqref="C7">
      <formula1>0</formula1>
      <formula2>10000000</formula2>
    </dataValidation>
    <dataValidation type="decimal" allowBlank="1" showInputMessage="1" showErrorMessage="1" errorTitle="Percentage" error="U kunt hier alleen een waarde van 0 % tot en met 100 % invoeren." promptTitle="Afschrijvingspercentage" prompt="U kunt hier het afschrijvingspercentage invullen._x000a_U kunt ook kiezen om dit leeg te laten en in kolom E het aantal afschrijvingsjaren in te vullen." sqref="C8">
      <formula1>0</formula1>
      <formula2>1</formula2>
    </dataValidation>
    <dataValidation type="decimal" allowBlank="1" showInputMessage="1" showErrorMessage="1" promptTitle="Afschijvingsduur" prompt="U kunt hier het aantal jaren invullen waarover u wilt afschrijven. Indien u dit in de berekening wilt opnemen, dient u het vakje afschrijvingspercentage leeg te laten." sqref="E8">
      <formula1>0</formula1>
      <formula2>10000</formula2>
    </dataValidation>
    <dataValidation type="decimal" allowBlank="1" showInputMessage="1" showErrorMessage="1" errorTitle="Percentage" error="U kunt hier alleen een waarde van 0 % tot en met 100 % invoeren." promptTitle="Invoer percentage" prompt="U kunt hier het percentage invoeren._x000a_Ook kunt u kiezen om in plaats van het percentage een vast bedrag in te voeren in kolom E." sqref="C12:C13 C15:C17">
      <formula1>0</formula1>
      <formula2>1</formula2>
    </dataValidation>
    <dataValidation type="decimal" allowBlank="1" showInputMessage="1" showErrorMessage="1" promptTitle="Tarief Trekker" prompt="U kunt hier het tarief van de trekker die u wilt doorberekenen invoeren. Indien u niets invuld wordt het tarief van de trekker genomen uit het werkblad &quot;Trekker&quot;." sqref="C25">
      <formula1>0</formula1>
      <formula2>1000000</formula2>
    </dataValidation>
    <dataValidation type="textLength" allowBlank="1" showInputMessage="1" showErrorMessage="1" errorTitle="Eenheid" error="U hebt maximaal 10 posties." promptTitle="eenheid" prompt="Bijvoorbeeld:_x000a_m. = strekkende meter_x000a_m2 = vierkante meter_x000a_m3 = kuubs_x000a_ha. = hectare_x000a_U hebt maximaal 10 posities." sqref="C32">
      <formula1>0</formula1>
      <formula2>10</formula2>
    </dataValidation>
    <dataValidation type="decimal" allowBlank="1" showInputMessage="1" showErrorMessage="1" promptTitle="capaciteit" prompt="Vul hier de capaciteit per uur in." sqref="C33">
      <formula1>0</formula1>
      <formula2>1000000000</formula2>
    </dataValidation>
    <dataValidation type="decimal" allowBlank="1" showInputMessage="1" showErrorMessage="1" errorTitle="Percentage" error="U kunt hier alleen een waarde van 0 % tot en met 100 % invoeren." promptTitle="Percentage" prompt="Hier kunt u het rentepercentage invullen." sqref="C11">
      <formula1>0</formula1>
      <formula2>1</formula2>
    </dataValidation>
    <dataValidation type="decimal" allowBlank="1" showInputMessage="1" showErrorMessage="1" promptTitle="Risico" prompt="Vul een bedrag in tussen de 0 - 100%." sqref="C22">
      <formula1>0</formula1>
      <formula2>1</formula2>
    </dataValidation>
    <dataValidation type="list" allowBlank="1" showInputMessage="1" showErrorMessage="1" promptTitle="Index" prompt="Kies uit ja of nee" sqref="C35">
      <formula1>"ja,nee"</formula1>
    </dataValidation>
    <dataValidation type="decimal" allowBlank="1" showInputMessage="1" showErrorMessage="1" sqref="C36:C39">
      <formula1>0</formula1>
      <formula2>100</formula2>
    </dataValidation>
  </dataValidations>
  <hyperlinks>
    <hyperlink ref="B5" location="Toelichting!A4" display="vervangingswaarde"/>
    <hyperlink ref="B6" location="Toelichting!A5" display="restwaarde in % of EUR"/>
    <hyperlink ref="B7" location="Toelichting!A6" display="gebruiksuren"/>
    <hyperlink ref="B8" location="Toelichting!A7" display="afschrijvings in % of jaren"/>
    <hyperlink ref="B11" location="Toelichting!A8" display="rente"/>
    <hyperlink ref="B14" location="Toelichting!A10" display="arbeid eigen onderhoud"/>
    <hyperlink ref="B15" location="Toelichting!A11" display="onroerend goed"/>
    <hyperlink ref="B16" location="Toelichting!A12" display="verzekering"/>
    <hyperlink ref="B17" location="Toelichting!A13" display="algemene kosten"/>
    <hyperlink ref="B22" location="Toelichting!A15" display="bedrijfsrisico"/>
    <hyperlink ref="B25" location="Toelichting!A16" display="Toelichting!A16"/>
    <hyperlink ref="B30" location="Toelichting!A17" display="Optie om een ander eenheid of mengtarief te hanteren."/>
    <hyperlink ref="B12" location="Toelichting!A9" display="reparatie en onderhoud"/>
    <hyperlink ref="B21" location="Toelichting!A14" display="kosten per uur"/>
    <hyperlink ref="B35" location="Toelichting!A18" display="Index berekenen?"/>
    <hyperlink ref="B13" location="Toelichting!A9" display="banden"/>
  </hyperlinks>
  <printOptions horizontalCentered="1"/>
  <pageMargins left="0.59055118110236227" right="0.39370078740157483" top="0.98425196850393704" bottom="0.98425196850393704" header="0.51181102362204722" footer="0.51181102362204722"/>
  <pageSetup paperSize="9" orientation="portrait"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4">
    <pageSetUpPr fitToPage="1"/>
  </sheetPr>
  <dimension ref="A1:AD70"/>
  <sheetViews>
    <sheetView showGridLines="0" view="pageBreakPreview" zoomScaleNormal="100" zoomScaleSheetLayoutView="100" workbookViewId="0">
      <pane xSplit="1" ySplit="3" topLeftCell="B4" activePane="bottomRight" state="frozenSplit"/>
      <selection activeCell="L9" sqref="L9"/>
      <selection pane="topRight" activeCell="L9" sqref="L9"/>
      <selection pane="bottomLeft" activeCell="L9" sqref="L9"/>
      <selection pane="bottomRight" activeCell="C2" sqref="C2:H2"/>
    </sheetView>
  </sheetViews>
  <sheetFormatPr defaultColWidth="14.6640625" defaultRowHeight="13.2"/>
  <cols>
    <col min="1" max="1" width="1.6640625" style="4" customWidth="1"/>
    <col min="2" max="2" width="23.88671875" style="4" customWidth="1"/>
    <col min="3" max="4" width="14" style="4" customWidth="1"/>
    <col min="5" max="5" width="13.88671875" style="4" customWidth="1"/>
    <col min="6" max="6" width="5.6640625" style="4" customWidth="1"/>
    <col min="7" max="7" width="14" style="4" bestFit="1" customWidth="1"/>
    <col min="8" max="8" width="4" style="4" customWidth="1"/>
    <col min="9" max="16384" width="14.6640625" style="4"/>
  </cols>
  <sheetData>
    <row r="1" spans="2:8" ht="9" customHeight="1" thickBot="1"/>
    <row r="2" spans="2:8" ht="20.25" customHeight="1" thickTop="1">
      <c r="B2" s="285" t="s">
        <v>142</v>
      </c>
      <c r="C2" s="355"/>
      <c r="D2" s="355"/>
      <c r="E2" s="355"/>
      <c r="F2" s="355"/>
      <c r="G2" s="355"/>
      <c r="H2" s="359"/>
    </row>
    <row r="3" spans="2:8" ht="18" customHeight="1">
      <c r="B3" s="72" t="s">
        <v>0</v>
      </c>
      <c r="C3" s="70" t="s">
        <v>1</v>
      </c>
      <c r="D3" s="70"/>
      <c r="E3" s="70"/>
      <c r="F3" s="70"/>
      <c r="G3" s="52"/>
      <c r="H3" s="73"/>
    </row>
    <row r="4" spans="2:8">
      <c r="B4" s="150" t="s">
        <v>21</v>
      </c>
      <c r="C4" s="136"/>
      <c r="D4" s="53" t="s">
        <v>36</v>
      </c>
      <c r="E4" s="137"/>
      <c r="F4" s="53"/>
      <c r="G4" s="146" t="str">
        <f>IF(C4&gt;0,C4,ROUND(E4*0.735499,0)) &amp; " kW"</f>
        <v>0 kW</v>
      </c>
      <c r="H4" s="49"/>
    </row>
    <row r="5" spans="2:8">
      <c r="B5" s="116" t="s">
        <v>2</v>
      </c>
      <c r="C5" s="161"/>
      <c r="D5" s="54"/>
      <c r="E5" s="113"/>
      <c r="F5" s="54"/>
      <c r="G5" s="55">
        <f>C5</f>
        <v>0</v>
      </c>
      <c r="H5" s="49"/>
    </row>
    <row r="6" spans="2:8">
      <c r="B6" s="117" t="s">
        <v>104</v>
      </c>
      <c r="C6" s="1"/>
      <c r="D6" s="82" t="s">
        <v>103</v>
      </c>
      <c r="E6" s="162"/>
      <c r="F6" s="54"/>
      <c r="G6" s="55">
        <f>IF(C6&gt;0,C6*G5,E6)</f>
        <v>0</v>
      </c>
      <c r="H6" s="49"/>
    </row>
    <row r="7" spans="2:8">
      <c r="B7" s="118" t="s">
        <v>4</v>
      </c>
      <c r="C7" s="135"/>
      <c r="D7" s="54" t="s">
        <v>5</v>
      </c>
      <c r="E7" s="112"/>
      <c r="F7" s="56"/>
      <c r="G7" s="71"/>
      <c r="H7" s="49"/>
    </row>
    <row r="8" spans="2:8">
      <c r="B8" s="117" t="s">
        <v>39</v>
      </c>
      <c r="C8" s="8"/>
      <c r="D8" s="83" t="s">
        <v>30</v>
      </c>
      <c r="E8" s="114"/>
      <c r="F8" s="54" t="s">
        <v>3</v>
      </c>
      <c r="G8" s="64" t="str">
        <f>IF(C8+E8=0,"",IF(C8&gt;0,ROUND((G5-G6)/G9,1),E8)&amp;" jaar")</f>
        <v/>
      </c>
      <c r="H8" s="49"/>
    </row>
    <row r="9" spans="2:8">
      <c r="B9" s="76" t="s">
        <v>6</v>
      </c>
      <c r="C9" s="58"/>
      <c r="D9" s="54"/>
      <c r="E9" s="54"/>
      <c r="F9" s="54"/>
      <c r="G9" s="55" t="str">
        <f>IF(C8&gt;0,C8*G5,IF(E8=0,"",(G5-G6)/E8))</f>
        <v/>
      </c>
      <c r="H9" s="49"/>
    </row>
    <row r="10" spans="2:8">
      <c r="B10" s="27"/>
      <c r="C10" s="12" t="s">
        <v>28</v>
      </c>
      <c r="D10" s="81" t="s">
        <v>29</v>
      </c>
      <c r="E10" s="15" t="s">
        <v>105</v>
      </c>
      <c r="F10" s="14"/>
      <c r="G10" s="65"/>
      <c r="H10" s="49"/>
    </row>
    <row r="11" spans="2:8">
      <c r="B11" s="117" t="s">
        <v>7</v>
      </c>
      <c r="C11" s="3"/>
      <c r="D11" s="54" t="s">
        <v>8</v>
      </c>
      <c r="E11" s="63"/>
      <c r="F11" s="54"/>
      <c r="G11" s="55">
        <f>C11*((G5+G6)/2)</f>
        <v>0</v>
      </c>
      <c r="H11" s="49"/>
    </row>
    <row r="12" spans="2:8">
      <c r="B12" s="117" t="s">
        <v>89</v>
      </c>
      <c r="C12" s="1"/>
      <c r="D12" s="54" t="s">
        <v>8</v>
      </c>
      <c r="E12" s="160"/>
      <c r="F12" s="54"/>
      <c r="G12" s="65">
        <f t="shared" ref="G12:G17" si="0">IF(C12&gt;0,C12*$G$5,E12)</f>
        <v>0</v>
      </c>
      <c r="H12" s="49"/>
    </row>
    <row r="13" spans="2:8">
      <c r="B13" s="117" t="s">
        <v>153</v>
      </c>
      <c r="C13" s="1"/>
      <c r="D13" s="54" t="s">
        <v>8</v>
      </c>
      <c r="E13" s="160"/>
      <c r="F13" s="54"/>
      <c r="G13" s="65">
        <f t="shared" si="0"/>
        <v>0</v>
      </c>
      <c r="H13" s="49"/>
    </row>
    <row r="14" spans="2:8">
      <c r="B14" s="117" t="s">
        <v>90</v>
      </c>
      <c r="C14" s="1"/>
      <c r="D14" s="54" t="s">
        <v>8</v>
      </c>
      <c r="E14" s="160"/>
      <c r="F14" s="54"/>
      <c r="G14" s="65">
        <f t="shared" si="0"/>
        <v>0</v>
      </c>
      <c r="H14" s="49"/>
    </row>
    <row r="15" spans="2:8">
      <c r="B15" s="117" t="s">
        <v>9</v>
      </c>
      <c r="C15" s="1"/>
      <c r="D15" s="54" t="s">
        <v>8</v>
      </c>
      <c r="E15" s="160"/>
      <c r="F15" s="54"/>
      <c r="G15" s="65">
        <f t="shared" si="0"/>
        <v>0</v>
      </c>
      <c r="H15" s="49"/>
    </row>
    <row r="16" spans="2:8">
      <c r="B16" s="119" t="s">
        <v>10</v>
      </c>
      <c r="C16" s="1"/>
      <c r="D16" s="54" t="s">
        <v>8</v>
      </c>
      <c r="E16" s="160"/>
      <c r="F16" s="54"/>
      <c r="G16" s="65">
        <f t="shared" si="0"/>
        <v>0</v>
      </c>
      <c r="H16" s="49"/>
    </row>
    <row r="17" spans="1:8">
      <c r="B17" s="117" t="s">
        <v>11</v>
      </c>
      <c r="C17" s="1"/>
      <c r="D17" s="54" t="s">
        <v>8</v>
      </c>
      <c r="E17" s="160"/>
      <c r="F17" s="54"/>
      <c r="G17" s="66">
        <f t="shared" si="0"/>
        <v>0</v>
      </c>
      <c r="H17" s="49"/>
    </row>
    <row r="18" spans="1:8">
      <c r="B18" s="74"/>
      <c r="C18" s="54"/>
      <c r="D18" s="54"/>
      <c r="E18" s="54"/>
      <c r="F18" s="54"/>
      <c r="G18" s="57"/>
      <c r="H18" s="49"/>
    </row>
    <row r="19" spans="1:8">
      <c r="B19" s="77" t="s">
        <v>12</v>
      </c>
      <c r="C19" s="59"/>
      <c r="D19" s="59"/>
      <c r="E19" s="59"/>
      <c r="F19" s="59"/>
      <c r="G19" s="60">
        <f>SUM(G9:G17)</f>
        <v>0</v>
      </c>
      <c r="H19" s="49"/>
    </row>
    <row r="20" spans="1:8">
      <c r="B20" s="74"/>
      <c r="C20" s="54"/>
      <c r="D20" s="54"/>
      <c r="E20" s="54"/>
      <c r="F20" s="54"/>
      <c r="G20" s="57"/>
      <c r="H20" s="49"/>
    </row>
    <row r="21" spans="1:8">
      <c r="B21" s="117" t="s">
        <v>13</v>
      </c>
      <c r="C21" s="54"/>
      <c r="D21" s="54"/>
      <c r="E21" s="54"/>
      <c r="F21" s="54"/>
      <c r="G21" s="55">
        <f>IF(C7=0,0,G19/C7)</f>
        <v>0</v>
      </c>
      <c r="H21" s="49"/>
    </row>
    <row r="22" spans="1:8">
      <c r="B22" s="128"/>
      <c r="C22" s="120"/>
      <c r="D22" s="350" t="s">
        <v>70</v>
      </c>
      <c r="E22" s="350"/>
      <c r="F22" s="120"/>
      <c r="G22" s="121"/>
      <c r="H22" s="122"/>
    </row>
    <row r="23" spans="1:8">
      <c r="B23" s="75"/>
      <c r="C23" s="54"/>
      <c r="D23" s="127" t="s">
        <v>68</v>
      </c>
      <c r="E23" s="351" t="s">
        <v>69</v>
      </c>
      <c r="F23" s="352"/>
      <c r="G23" s="55"/>
      <c r="H23" s="49"/>
    </row>
    <row r="24" spans="1:8" s="24" customFormat="1" ht="26.4">
      <c r="B24" s="151" t="s">
        <v>148</v>
      </c>
      <c r="C24" s="139"/>
      <c r="D24" s="126">
        <f>(C24*IF(C4&gt;0,C4,E4*0.735499)/4)</f>
        <v>0</v>
      </c>
      <c r="E24" s="142"/>
      <c r="F24" s="123" t="s">
        <v>67</v>
      </c>
      <c r="G24" s="124"/>
      <c r="H24" s="125"/>
    </row>
    <row r="25" spans="1:8">
      <c r="B25" s="129" t="s">
        <v>37</v>
      </c>
      <c r="C25" s="157"/>
      <c r="D25" s="56" t="s">
        <v>22</v>
      </c>
      <c r="E25" s="51"/>
      <c r="F25" s="56"/>
      <c r="G25" s="57"/>
      <c r="H25" s="49"/>
    </row>
    <row r="26" spans="1:8">
      <c r="B26" s="129" t="s">
        <v>23</v>
      </c>
      <c r="C26" s="140"/>
      <c r="D26" s="54"/>
      <c r="E26" s="61"/>
      <c r="F26" s="54"/>
      <c r="G26" s="57"/>
      <c r="H26" s="49"/>
    </row>
    <row r="27" spans="1:8">
      <c r="B27" s="78" t="s">
        <v>38</v>
      </c>
      <c r="C27" s="68"/>
      <c r="D27" s="68"/>
      <c r="E27" s="68"/>
      <c r="F27" s="68"/>
      <c r="G27" s="69">
        <f>IF(E24=0,D24*C25*(1+C26),E24*C25*(1+C26))</f>
        <v>0</v>
      </c>
      <c r="H27" s="79"/>
    </row>
    <row r="28" spans="1:8">
      <c r="B28" s="74"/>
      <c r="C28" s="67"/>
      <c r="D28" s="54"/>
      <c r="E28" s="54"/>
      <c r="F28" s="54"/>
      <c r="G28" s="55"/>
      <c r="H28" s="49"/>
    </row>
    <row r="29" spans="1:8">
      <c r="A29" s="24"/>
      <c r="B29" s="116" t="s">
        <v>25</v>
      </c>
      <c r="C29" s="157"/>
      <c r="D29" s="56"/>
      <c r="E29" s="62"/>
      <c r="F29" s="56"/>
      <c r="G29" s="55"/>
      <c r="H29" s="49"/>
    </row>
    <row r="30" spans="1:8">
      <c r="B30" s="117" t="s">
        <v>14</v>
      </c>
      <c r="C30" s="328"/>
      <c r="D30" s="169" t="s">
        <v>152</v>
      </c>
      <c r="E30" s="329"/>
      <c r="F30" s="54"/>
      <c r="G30" s="55">
        <f>IF(C30=0,C29*(1+E30),C29+C30)</f>
        <v>0</v>
      </c>
      <c r="H30" s="49"/>
    </row>
    <row r="31" spans="1:8">
      <c r="B31" s="76" t="s">
        <v>15</v>
      </c>
      <c r="C31" s="54"/>
      <c r="D31" s="54"/>
      <c r="E31" s="54"/>
      <c r="F31" s="54"/>
      <c r="G31" s="55">
        <f>G21+G27+G30</f>
        <v>0</v>
      </c>
      <c r="H31" s="49"/>
    </row>
    <row r="32" spans="1:8">
      <c r="B32" s="117" t="s">
        <v>16</v>
      </c>
      <c r="C32" s="2"/>
      <c r="D32" s="54"/>
      <c r="E32" s="61"/>
      <c r="F32" s="54"/>
      <c r="G32" s="55">
        <f>C32*G31</f>
        <v>0</v>
      </c>
      <c r="H32" s="49"/>
    </row>
    <row r="33" spans="2:30">
      <c r="B33" s="74"/>
      <c r="C33" s="54"/>
      <c r="D33" s="54"/>
      <c r="E33" s="54"/>
      <c r="F33" s="54"/>
      <c r="G33" s="57"/>
      <c r="H33" s="49"/>
    </row>
    <row r="34" spans="2:30">
      <c r="B34" s="80" t="s">
        <v>26</v>
      </c>
      <c r="C34" s="54"/>
      <c r="D34" s="54"/>
      <c r="E34" s="54"/>
      <c r="F34" s="54"/>
      <c r="G34" s="55">
        <f>G31+G32</f>
        <v>0</v>
      </c>
      <c r="H34" s="49"/>
    </row>
    <row r="35" spans="2:30">
      <c r="B35" s="74"/>
      <c r="C35" s="54"/>
      <c r="D35" s="54"/>
      <c r="E35" s="54"/>
      <c r="F35" s="54"/>
      <c r="G35" s="57"/>
      <c r="H35" s="49"/>
    </row>
    <row r="36" spans="2:30" s="84" customFormat="1" ht="23.25" customHeight="1">
      <c r="B36" s="286" t="s">
        <v>19</v>
      </c>
      <c r="C36" s="99"/>
      <c r="D36" s="100"/>
      <c r="E36" s="100"/>
      <c r="F36" s="100"/>
      <c r="G36" s="159">
        <f>ROUND(G34,0)</f>
        <v>0</v>
      </c>
      <c r="H36" s="101"/>
      <c r="U36" s="85"/>
      <c r="V36" s="85"/>
      <c r="W36" s="85"/>
      <c r="X36" s="85"/>
      <c r="Y36" s="85"/>
      <c r="Z36" s="85"/>
      <c r="AA36" s="85"/>
      <c r="AB36" s="85"/>
      <c r="AC36" s="85"/>
      <c r="AD36" s="85"/>
    </row>
    <row r="37" spans="2:30">
      <c r="B37" s="111" t="s">
        <v>35</v>
      </c>
      <c r="C37" s="197"/>
      <c r="D37" s="20"/>
      <c r="E37" s="11"/>
      <c r="F37" s="20"/>
      <c r="G37" s="36"/>
      <c r="H37" s="49"/>
      <c r="U37" s="6"/>
      <c r="V37" s="6"/>
      <c r="W37" s="6"/>
      <c r="X37" s="6"/>
      <c r="Y37" s="6"/>
      <c r="Z37" s="6"/>
      <c r="AA37" s="6"/>
      <c r="AB37" s="6"/>
      <c r="AC37" s="6"/>
      <c r="AD37" s="6"/>
    </row>
    <row r="38" spans="2:30">
      <c r="B38" s="40" t="s">
        <v>33</v>
      </c>
      <c r="C38" s="145" t="s">
        <v>27</v>
      </c>
      <c r="D38" s="51"/>
      <c r="E38" s="51" t="s">
        <v>40</v>
      </c>
      <c r="F38" s="51"/>
      <c r="G38" s="98" t="s">
        <v>41</v>
      </c>
      <c r="H38" s="49"/>
      <c r="U38" s="6"/>
      <c r="V38" s="6"/>
      <c r="W38" s="6"/>
      <c r="X38" s="6"/>
      <c r="Y38" s="6"/>
      <c r="Z38" s="6"/>
      <c r="AA38" s="6"/>
      <c r="AB38" s="6"/>
      <c r="AC38" s="6"/>
      <c r="AD38" s="6"/>
    </row>
    <row r="39" spans="2:30">
      <c r="B39" s="40" t="str">
        <f>IF(OR(C38="Mengtarief",C38="JA"),"eenheid"," ")</f>
        <v xml:space="preserve"> </v>
      </c>
      <c r="C39" s="44"/>
      <c r="D39" s="35" t="str">
        <f>IF(C38="mengtarief","tarief / uur:","")</f>
        <v/>
      </c>
      <c r="E39" s="307"/>
      <c r="F39" s="9"/>
      <c r="G39" s="158" t="str">
        <f>IF(C38="Mengtarief",ROUND((G30+G27)*(1+C30)*(1+C32),0),"")</f>
        <v/>
      </c>
      <c r="H39" s="49"/>
      <c r="U39" s="6"/>
      <c r="V39" s="6"/>
      <c r="W39" s="6"/>
      <c r="X39" s="6"/>
      <c r="Y39" s="6"/>
      <c r="Z39" s="6"/>
      <c r="AA39" s="6"/>
      <c r="AB39" s="6"/>
      <c r="AC39" s="6"/>
      <c r="AD39" s="6"/>
    </row>
    <row r="40" spans="2:30">
      <c r="B40" s="40" t="str">
        <f>IF(AND(C39&gt;0,OR(C38="JA",C38="Mengtarief")),"capaciteit"," ")</f>
        <v xml:space="preserve"> </v>
      </c>
      <c r="C40" s="45"/>
      <c r="D40" s="37" t="str">
        <f>IF(B40="capaciteit",C39&amp;" / uur"," ")</f>
        <v xml:space="preserve"> </v>
      </c>
      <c r="E40" s="9"/>
      <c r="F40" s="9"/>
      <c r="G40" s="36"/>
      <c r="H40" s="49"/>
      <c r="U40" s="6"/>
      <c r="V40" s="6"/>
      <c r="W40" s="6"/>
      <c r="X40" s="6"/>
      <c r="Y40" s="6"/>
      <c r="Z40" s="6"/>
      <c r="AA40" s="6"/>
      <c r="AB40" s="6"/>
      <c r="AC40" s="6"/>
      <c r="AD40" s="6"/>
    </row>
    <row r="41" spans="2:30" ht="20.25" customHeight="1" thickBot="1">
      <c r="B41" s="102" t="str">
        <f>IF(AND(C40&gt;0,C38="JA"),"tarief per "&amp;C39," ")</f>
        <v xml:space="preserve"> </v>
      </c>
      <c r="C41" s="156" t="str">
        <f>IF(AND(B40="Capaciteit",C40&gt;0),IF(IF(C38="Ja",G34/C40,IF(AND(C38="mengtarief",E39=""),(G34-G39)/C40,(G34-E39)/C40))&lt;10,ROUND(IF(C38="Ja",G34/C40,IF(AND(C38="mengtarief",E39=""),(G34-G39)/C40,(G34-E39)/C40)),1),ROUND(IF(C38="Ja",G34/C40,IF(AND(C38="mengtarief",E39=""),(G34-G39)/C40,(G34-E39)/C40)),0)),"")</f>
        <v/>
      </c>
      <c r="D41" s="38" t="str">
        <f>IF(AND(C40&gt;0,C38="JA"),"per "&amp;C39,IF(AND(C40&gt;0,C38="Mengtarief"),"per "&amp;C39&amp;" + € "&amp;IF(E39="",G39,E39)&amp;" per uur",""))</f>
        <v/>
      </c>
      <c r="E41" s="103"/>
      <c r="F41" s="104"/>
      <c r="G41" s="105"/>
      <c r="H41" s="106"/>
      <c r="U41" s="6"/>
      <c r="V41" s="6"/>
      <c r="W41" s="6"/>
      <c r="X41" s="6"/>
      <c r="Y41" s="6"/>
      <c r="Z41" s="6"/>
      <c r="AA41" s="6"/>
      <c r="AB41" s="6"/>
      <c r="AC41" s="6"/>
      <c r="AD41" s="6"/>
    </row>
    <row r="42" spans="2:30" ht="13.8" thickTop="1">
      <c r="B42" s="230" t="s">
        <v>107</v>
      </c>
      <c r="C42" s="207" t="s">
        <v>27</v>
      </c>
      <c r="D42" s="197"/>
      <c r="E42" s="11"/>
      <c r="F42" s="197"/>
      <c r="G42" s="198" t="str">
        <f>IF(ISBLANK(E43),"","Index")</f>
        <v/>
      </c>
      <c r="H42" s="199"/>
      <c r="U42" s="6"/>
      <c r="V42" s="6"/>
      <c r="W42" s="6"/>
      <c r="X42" s="6"/>
      <c r="Y42" s="6"/>
      <c r="Z42" s="6"/>
      <c r="AA42" s="6"/>
      <c r="AB42" s="6"/>
      <c r="AC42" s="6"/>
      <c r="AD42" s="6"/>
    </row>
    <row r="43" spans="2:30">
      <c r="B43" s="74" t="str">
        <f>IF(C42="Ja","Prijsstijging machine","")</f>
        <v/>
      </c>
      <c r="C43" s="298"/>
      <c r="D43" s="169"/>
      <c r="E43" s="200"/>
      <c r="F43" s="197"/>
      <c r="G43" s="201"/>
      <c r="H43" s="199"/>
      <c r="U43" s="6"/>
      <c r="V43" s="6"/>
      <c r="W43" s="6"/>
      <c r="X43" s="6"/>
      <c r="Y43" s="6"/>
      <c r="Z43" s="6"/>
      <c r="AA43" s="6"/>
      <c r="AB43" s="6"/>
      <c r="AC43" s="6"/>
      <c r="AD43" s="6"/>
    </row>
    <row r="44" spans="2:30">
      <c r="B44" s="74" t="str">
        <f>IF(AND(C43&lt;&gt;"",C42="Ja"),"Rentepercentage vorig jaar","")</f>
        <v/>
      </c>
      <c r="C44" s="303"/>
      <c r="D44" s="169"/>
      <c r="E44" s="202"/>
      <c r="F44" s="197"/>
      <c r="G44" s="200"/>
      <c r="H44" s="199"/>
      <c r="N44" s="6"/>
      <c r="O44" s="6"/>
      <c r="P44" s="6"/>
      <c r="Q44" s="6"/>
      <c r="R44" s="6"/>
      <c r="S44" s="6"/>
      <c r="T44" s="6"/>
      <c r="U44" s="6"/>
      <c r="V44" s="6"/>
      <c r="W44" s="6"/>
      <c r="X44" s="6"/>
      <c r="Y44" s="6"/>
      <c r="Z44" s="6"/>
      <c r="AA44" s="6"/>
      <c r="AB44" s="6"/>
      <c r="AC44" s="6"/>
      <c r="AD44" s="6"/>
    </row>
    <row r="45" spans="2:30">
      <c r="B45" s="74" t="str">
        <f>IF(AND(C44&lt;&gt;"",C42="ja"),"Brandstofprijs vorig jaar","")</f>
        <v/>
      </c>
      <c r="C45" s="300"/>
      <c r="D45" s="169"/>
      <c r="E45" s="200"/>
      <c r="F45" s="11"/>
      <c r="G45" s="200"/>
      <c r="H45" s="199"/>
      <c r="N45" s="6"/>
      <c r="O45" s="6"/>
      <c r="P45" s="6"/>
      <c r="Q45" s="6"/>
      <c r="R45" s="6"/>
      <c r="S45" s="6"/>
      <c r="T45" s="6"/>
      <c r="U45" s="6"/>
      <c r="V45" s="6"/>
      <c r="W45" s="6"/>
      <c r="X45" s="6"/>
      <c r="Y45" s="6"/>
      <c r="Z45" s="6"/>
      <c r="AA45" s="6"/>
      <c r="AB45" s="6"/>
      <c r="AC45" s="6"/>
      <c r="AD45" s="6"/>
    </row>
    <row r="46" spans="2:30">
      <c r="B46" s="74" t="str">
        <f>IF(AND(C45&lt;&gt;"",C42="ja"),"Index arbeidskosten","")</f>
        <v/>
      </c>
      <c r="C46" s="304"/>
      <c r="D46" s="178"/>
      <c r="E46" s="200"/>
      <c r="F46" s="11"/>
      <c r="G46" s="200"/>
      <c r="H46" s="199"/>
      <c r="N46" s="6"/>
      <c r="O46" s="6"/>
      <c r="P46" s="6"/>
      <c r="Q46" s="6"/>
      <c r="R46" s="6"/>
      <c r="S46" s="6"/>
      <c r="T46" s="6"/>
      <c r="U46" s="6"/>
      <c r="V46" s="6"/>
      <c r="W46" s="6"/>
      <c r="X46" s="6"/>
      <c r="Y46" s="6"/>
      <c r="Z46" s="6"/>
      <c r="AA46" s="6"/>
      <c r="AB46" s="6"/>
      <c r="AC46" s="6"/>
      <c r="AD46" s="6"/>
    </row>
    <row r="47" spans="2:30" ht="13.8">
      <c r="B47" s="203" t="str">
        <f>IF(AND(C46&lt;&gt;"",C42="ja"),CONCATENATE("Berekende indexcijfer voor de ",LOWER(C2),":"),"")</f>
        <v/>
      </c>
      <c r="C47" s="11"/>
      <c r="D47" s="11"/>
      <c r="E47" s="11"/>
      <c r="F47" s="11"/>
      <c r="G47" s="204" t="str">
        <f>IF(C46="","",(G34/((((G21-((C11-C44)*((1+G6/G5)/2)*C5)/C7)/(1+C43))+(G27/(C25/C45))+(G30/(1+C46)))*(1+C32)))-1)</f>
        <v/>
      </c>
      <c r="H47" s="199"/>
      <c r="N47" s="6"/>
      <c r="O47" s="6"/>
      <c r="P47" s="6"/>
      <c r="Q47" s="6"/>
      <c r="R47" s="6"/>
      <c r="S47" s="6"/>
      <c r="T47" s="6"/>
      <c r="U47" s="6"/>
      <c r="V47" s="6"/>
      <c r="W47" s="6"/>
      <c r="X47" s="6"/>
      <c r="Y47" s="6"/>
      <c r="Z47" s="6"/>
      <c r="AA47" s="6"/>
      <c r="AB47" s="6"/>
      <c r="AC47" s="6"/>
      <c r="AD47" s="6"/>
    </row>
    <row r="48" spans="2:30" ht="14.4" thickBot="1">
      <c r="B48" s="281" t="s">
        <v>143</v>
      </c>
      <c r="C48" s="282"/>
      <c r="D48" s="282"/>
      <c r="E48" s="282"/>
      <c r="F48" s="282"/>
      <c r="G48" s="282"/>
      <c r="H48" s="283"/>
      <c r="N48" s="6"/>
      <c r="O48" s="6"/>
      <c r="P48" s="6"/>
      <c r="Q48" s="6"/>
      <c r="R48" s="6"/>
      <c r="S48" s="6"/>
      <c r="T48" s="6"/>
      <c r="U48" s="6"/>
      <c r="V48" s="6"/>
      <c r="W48" s="6"/>
      <c r="X48" s="6"/>
      <c r="Y48" s="6"/>
      <c r="Z48" s="6"/>
      <c r="AA48" s="6"/>
      <c r="AB48" s="6"/>
      <c r="AC48" s="6"/>
      <c r="AD48" s="6"/>
    </row>
    <row r="49" spans="2:30" ht="13.8" thickTop="1">
      <c r="B49" s="5"/>
      <c r="C49" s="6"/>
      <c r="D49" s="5"/>
      <c r="E49" s="6"/>
      <c r="F49" s="5"/>
      <c r="G49" s="5"/>
      <c r="N49" s="6"/>
      <c r="O49" s="6"/>
      <c r="P49" s="6"/>
      <c r="Q49" s="6"/>
      <c r="R49" s="6"/>
      <c r="S49" s="6"/>
      <c r="T49" s="6"/>
      <c r="U49" s="6"/>
      <c r="V49" s="6"/>
      <c r="W49" s="6"/>
      <c r="X49" s="6"/>
      <c r="Y49" s="6"/>
      <c r="Z49" s="6"/>
      <c r="AA49" s="6"/>
      <c r="AB49" s="6"/>
      <c r="AC49" s="6"/>
      <c r="AD49" s="6"/>
    </row>
    <row r="50" spans="2:30">
      <c r="B50" s="5"/>
      <c r="C50" s="6"/>
      <c r="D50" s="5"/>
      <c r="E50" s="6"/>
      <c r="F50" s="5"/>
      <c r="G50" s="5"/>
      <c r="H50" s="6"/>
      <c r="I50" s="6"/>
      <c r="J50" s="6"/>
      <c r="K50" s="6"/>
      <c r="L50" s="6"/>
      <c r="M50" s="6"/>
      <c r="N50" s="6"/>
      <c r="O50" s="6"/>
      <c r="P50" s="6"/>
      <c r="Q50" s="6"/>
      <c r="R50" s="6"/>
      <c r="S50" s="6"/>
      <c r="T50" s="6"/>
      <c r="U50" s="6"/>
      <c r="V50" s="6"/>
      <c r="W50" s="6"/>
      <c r="X50" s="6"/>
      <c r="Y50" s="6"/>
      <c r="Z50" s="6"/>
      <c r="AA50" s="6"/>
      <c r="AB50" s="6"/>
      <c r="AC50" s="6"/>
      <c r="AD50" s="6"/>
    </row>
    <row r="51" spans="2:30">
      <c r="B51" s="5"/>
      <c r="C51" s="6"/>
      <c r="D51" s="5"/>
      <c r="E51" s="6"/>
      <c r="F51" s="5"/>
      <c r="G51" s="5"/>
      <c r="H51" s="6"/>
      <c r="I51" s="6"/>
      <c r="J51" s="6"/>
      <c r="K51" s="6"/>
      <c r="L51" s="6"/>
      <c r="M51" s="6"/>
      <c r="N51" s="6"/>
      <c r="O51" s="6"/>
      <c r="P51" s="6"/>
      <c r="Q51" s="6"/>
      <c r="R51" s="6"/>
      <c r="S51" s="6"/>
      <c r="T51" s="6"/>
      <c r="U51" s="6"/>
      <c r="V51" s="6"/>
      <c r="W51" s="6"/>
      <c r="X51" s="6"/>
      <c r="Y51" s="6"/>
      <c r="Z51" s="6"/>
      <c r="AA51" s="6"/>
      <c r="AB51" s="6"/>
      <c r="AC51" s="6"/>
      <c r="AD51" s="6"/>
    </row>
    <row r="52" spans="2:30">
      <c r="B52" s="5"/>
      <c r="C52" s="6"/>
      <c r="D52" s="5"/>
      <c r="E52" s="6"/>
      <c r="F52" s="5"/>
      <c r="G52" s="5"/>
      <c r="H52" s="6"/>
      <c r="I52" s="6"/>
      <c r="J52" s="6"/>
      <c r="K52" s="6"/>
      <c r="L52" s="6"/>
      <c r="M52" s="6"/>
      <c r="N52" s="6"/>
      <c r="O52" s="6"/>
      <c r="P52" s="6"/>
      <c r="Q52" s="6"/>
      <c r="R52" s="6"/>
      <c r="S52" s="6"/>
      <c r="T52" s="6"/>
      <c r="U52" s="6"/>
      <c r="V52" s="6"/>
      <c r="W52" s="6"/>
      <c r="X52" s="6"/>
      <c r="Y52" s="6"/>
      <c r="Z52" s="6"/>
      <c r="AA52" s="6"/>
      <c r="AB52" s="6"/>
      <c r="AC52" s="6"/>
      <c r="AD52" s="6"/>
    </row>
    <row r="53" spans="2:30">
      <c r="B53" s="5"/>
      <c r="C53" s="6"/>
      <c r="D53" s="5"/>
      <c r="E53" s="6"/>
      <c r="F53" s="5"/>
      <c r="G53" s="5"/>
      <c r="H53" s="6"/>
      <c r="I53" s="6"/>
      <c r="J53" s="6"/>
      <c r="K53" s="6"/>
      <c r="L53" s="6"/>
      <c r="M53" s="6"/>
      <c r="N53" s="6"/>
      <c r="O53" s="6"/>
      <c r="P53" s="6"/>
      <c r="Q53" s="6"/>
      <c r="R53" s="6"/>
      <c r="S53" s="6"/>
      <c r="T53" s="6"/>
      <c r="U53" s="6"/>
      <c r="V53" s="6"/>
      <c r="W53" s="6"/>
      <c r="X53" s="6"/>
      <c r="Y53" s="6"/>
      <c r="Z53" s="6"/>
      <c r="AA53" s="6"/>
      <c r="AB53" s="6"/>
      <c r="AC53" s="6"/>
      <c r="AD53" s="6"/>
    </row>
    <row r="54" spans="2:30">
      <c r="B54" s="5"/>
      <c r="C54" s="6"/>
      <c r="D54" s="5"/>
      <c r="E54" s="6"/>
      <c r="F54" s="5"/>
      <c r="G54" s="5"/>
      <c r="H54" s="6"/>
      <c r="I54" s="6"/>
      <c r="J54" s="6"/>
      <c r="K54" s="6"/>
      <c r="L54" s="6"/>
      <c r="M54" s="6"/>
      <c r="N54" s="6"/>
      <c r="O54" s="6"/>
      <c r="P54" s="6"/>
      <c r="Q54" s="6"/>
      <c r="R54" s="6"/>
      <c r="S54" s="6"/>
      <c r="T54" s="6"/>
      <c r="U54" s="6"/>
      <c r="V54" s="6"/>
      <c r="W54" s="6"/>
      <c r="X54" s="6"/>
      <c r="Y54" s="6"/>
      <c r="Z54" s="6"/>
      <c r="AA54" s="6"/>
      <c r="AB54" s="6"/>
      <c r="AC54" s="6"/>
      <c r="AD54" s="6"/>
    </row>
    <row r="55" spans="2:30">
      <c r="B55" s="5"/>
      <c r="C55" s="6"/>
      <c r="D55" s="5"/>
      <c r="E55" s="6"/>
      <c r="F55" s="5"/>
      <c r="G55" s="5"/>
      <c r="H55" s="6"/>
      <c r="I55" s="6"/>
      <c r="J55" s="6"/>
      <c r="K55" s="6"/>
      <c r="L55" s="6"/>
      <c r="M55" s="6"/>
      <c r="N55" s="6"/>
      <c r="O55" s="6"/>
      <c r="P55" s="6"/>
      <c r="Q55" s="6"/>
      <c r="R55" s="6"/>
      <c r="S55" s="6"/>
      <c r="T55" s="6"/>
      <c r="U55" s="6"/>
      <c r="V55" s="6"/>
      <c r="W55" s="6"/>
      <c r="X55" s="6"/>
      <c r="Y55" s="6"/>
      <c r="Z55" s="6"/>
      <c r="AA55" s="6"/>
      <c r="AB55" s="6"/>
      <c r="AC55" s="6"/>
      <c r="AD55" s="6"/>
    </row>
    <row r="56" spans="2:30">
      <c r="B56" s="5"/>
      <c r="C56" s="6"/>
      <c r="D56" s="5"/>
      <c r="E56" s="6"/>
      <c r="F56" s="5"/>
      <c r="G56" s="5"/>
      <c r="H56" s="6"/>
      <c r="I56" s="6"/>
      <c r="J56" s="6"/>
      <c r="K56" s="6"/>
      <c r="L56" s="6"/>
      <c r="M56" s="6"/>
      <c r="N56" s="6"/>
      <c r="O56" s="6"/>
      <c r="P56" s="6"/>
      <c r="Q56" s="6"/>
      <c r="R56" s="6"/>
      <c r="S56" s="6"/>
      <c r="T56" s="6"/>
      <c r="U56" s="6"/>
      <c r="V56" s="6"/>
      <c r="W56" s="6"/>
      <c r="X56" s="6"/>
      <c r="Y56" s="6"/>
      <c r="Z56" s="6"/>
      <c r="AA56" s="6"/>
      <c r="AB56" s="6"/>
      <c r="AC56" s="6"/>
      <c r="AD56" s="6"/>
    </row>
    <row r="57" spans="2:30">
      <c r="B57" s="5"/>
      <c r="C57" s="6"/>
      <c r="D57" s="5"/>
      <c r="E57" s="6"/>
      <c r="F57" s="5"/>
      <c r="G57" s="5"/>
      <c r="H57" s="6"/>
      <c r="I57" s="6"/>
      <c r="J57" s="6"/>
      <c r="K57" s="6"/>
      <c r="L57" s="6"/>
      <c r="M57" s="6"/>
      <c r="N57" s="6"/>
      <c r="O57" s="6"/>
      <c r="P57" s="6"/>
      <c r="Q57" s="6"/>
      <c r="R57" s="6"/>
      <c r="S57" s="6"/>
      <c r="T57" s="6"/>
      <c r="U57" s="6"/>
      <c r="V57" s="6"/>
      <c r="W57" s="6"/>
      <c r="X57" s="6"/>
      <c r="Y57" s="6"/>
      <c r="Z57" s="6"/>
      <c r="AA57" s="6"/>
      <c r="AB57" s="6"/>
      <c r="AC57" s="6"/>
      <c r="AD57" s="6"/>
    </row>
    <row r="58" spans="2:30">
      <c r="B58" s="5"/>
      <c r="C58" s="6"/>
      <c r="D58" s="5"/>
      <c r="E58" s="6"/>
      <c r="F58" s="5"/>
      <c r="G58" s="5"/>
      <c r="H58" s="6"/>
      <c r="I58" s="6"/>
      <c r="J58" s="6"/>
      <c r="K58" s="6"/>
      <c r="L58" s="6"/>
      <c r="M58" s="6"/>
      <c r="N58" s="6"/>
      <c r="O58" s="6"/>
      <c r="P58" s="6"/>
      <c r="Q58" s="6"/>
      <c r="R58" s="6"/>
      <c r="S58" s="6"/>
      <c r="T58" s="6"/>
      <c r="U58" s="6"/>
      <c r="V58" s="6"/>
      <c r="W58" s="6"/>
      <c r="X58" s="6"/>
      <c r="Y58" s="6"/>
      <c r="Z58" s="6"/>
      <c r="AA58" s="6"/>
      <c r="AB58" s="6"/>
      <c r="AC58" s="6"/>
      <c r="AD58" s="6"/>
    </row>
    <row r="59" spans="2:30">
      <c r="B59" s="5"/>
      <c r="C59" s="6"/>
      <c r="D59" s="5"/>
      <c r="E59" s="6"/>
      <c r="F59" s="5"/>
      <c r="G59" s="5"/>
      <c r="H59" s="6"/>
      <c r="I59" s="6"/>
      <c r="J59" s="6"/>
      <c r="K59" s="6"/>
      <c r="L59" s="6"/>
      <c r="M59" s="6"/>
      <c r="N59" s="6"/>
      <c r="O59" s="6"/>
      <c r="P59" s="6"/>
      <c r="Q59" s="6"/>
      <c r="R59" s="6"/>
      <c r="S59" s="6"/>
      <c r="T59" s="6"/>
      <c r="U59" s="6"/>
      <c r="V59" s="6"/>
      <c r="W59" s="6"/>
      <c r="X59" s="6"/>
      <c r="Y59" s="6"/>
      <c r="Z59" s="6"/>
      <c r="AA59" s="6"/>
      <c r="AB59" s="6"/>
      <c r="AC59" s="6"/>
      <c r="AD59" s="6"/>
    </row>
    <row r="60" spans="2:30">
      <c r="B60" s="5"/>
      <c r="C60" s="6"/>
      <c r="D60" s="5"/>
      <c r="E60" s="6"/>
      <c r="F60" s="5"/>
      <c r="G60" s="5"/>
      <c r="H60" s="6"/>
      <c r="I60" s="6"/>
      <c r="J60" s="6"/>
      <c r="K60" s="6"/>
      <c r="L60" s="6"/>
      <c r="M60" s="6"/>
      <c r="N60" s="6"/>
      <c r="O60" s="6"/>
      <c r="P60" s="6"/>
      <c r="Q60" s="6"/>
      <c r="R60" s="6"/>
      <c r="S60" s="6"/>
      <c r="T60" s="6"/>
      <c r="U60" s="6"/>
      <c r="V60" s="6"/>
      <c r="W60" s="6"/>
      <c r="X60" s="6"/>
      <c r="Y60" s="6"/>
      <c r="Z60" s="6"/>
      <c r="AA60" s="6"/>
      <c r="AB60" s="6"/>
      <c r="AC60" s="6"/>
      <c r="AD60" s="6"/>
    </row>
    <row r="61" spans="2:30">
      <c r="B61" s="5"/>
      <c r="C61" s="6"/>
      <c r="D61" s="5"/>
      <c r="E61" s="6"/>
      <c r="F61" s="5"/>
      <c r="G61" s="5"/>
      <c r="H61" s="6"/>
      <c r="I61" s="6"/>
      <c r="J61" s="6"/>
      <c r="K61" s="6"/>
      <c r="L61" s="6"/>
      <c r="M61" s="6"/>
      <c r="N61" s="6"/>
      <c r="O61" s="6"/>
      <c r="P61" s="6"/>
      <c r="Q61" s="6"/>
      <c r="R61" s="6"/>
      <c r="S61" s="6"/>
      <c r="T61" s="6"/>
      <c r="U61" s="6"/>
      <c r="V61" s="6"/>
      <c r="W61" s="6"/>
      <c r="X61" s="6"/>
      <c r="Y61" s="6"/>
      <c r="Z61" s="6"/>
      <c r="AA61" s="6"/>
      <c r="AB61" s="6"/>
      <c r="AC61" s="6"/>
      <c r="AD61" s="6"/>
    </row>
    <row r="62" spans="2:30">
      <c r="B62" s="5"/>
      <c r="C62" s="6"/>
      <c r="D62" s="5"/>
      <c r="E62" s="6"/>
      <c r="F62" s="5"/>
      <c r="G62" s="5"/>
      <c r="H62" s="6"/>
      <c r="I62" s="6"/>
      <c r="J62" s="6"/>
      <c r="K62" s="6"/>
      <c r="L62" s="6"/>
      <c r="M62" s="6"/>
      <c r="N62" s="6"/>
      <c r="O62" s="6"/>
      <c r="P62" s="6"/>
      <c r="Q62" s="6"/>
      <c r="R62" s="6"/>
      <c r="S62" s="6"/>
      <c r="T62" s="6"/>
      <c r="U62" s="6"/>
      <c r="V62" s="6"/>
      <c r="W62" s="6"/>
      <c r="X62" s="6"/>
      <c r="Y62" s="6"/>
      <c r="Z62" s="6"/>
      <c r="AA62" s="6"/>
      <c r="AB62" s="6"/>
      <c r="AC62" s="6"/>
      <c r="AD62" s="6"/>
    </row>
    <row r="63" spans="2:30">
      <c r="B63" s="5"/>
      <c r="C63" s="6"/>
      <c r="D63" s="5"/>
      <c r="E63" s="6"/>
      <c r="F63" s="5"/>
      <c r="G63" s="5"/>
      <c r="H63" s="6"/>
      <c r="I63" s="6"/>
      <c r="J63" s="6"/>
      <c r="K63" s="6"/>
      <c r="L63" s="6"/>
      <c r="M63" s="6"/>
      <c r="N63" s="6"/>
      <c r="O63" s="6"/>
      <c r="P63" s="6"/>
      <c r="Q63" s="6"/>
      <c r="R63" s="6"/>
      <c r="S63" s="6"/>
      <c r="T63" s="6"/>
      <c r="U63" s="6"/>
      <c r="V63" s="6"/>
      <c r="W63" s="6"/>
      <c r="X63" s="6"/>
      <c r="Y63" s="6"/>
      <c r="Z63" s="6"/>
      <c r="AA63" s="6"/>
      <c r="AB63" s="6"/>
      <c r="AC63" s="6"/>
      <c r="AD63" s="6"/>
    </row>
    <row r="64" spans="2:30">
      <c r="B64" s="5"/>
      <c r="C64" s="6"/>
      <c r="D64" s="5"/>
      <c r="E64" s="6"/>
      <c r="F64" s="5"/>
      <c r="G64" s="5"/>
      <c r="H64" s="6"/>
      <c r="I64" s="6"/>
      <c r="J64" s="6"/>
      <c r="K64" s="6"/>
      <c r="L64" s="6"/>
      <c r="M64" s="6"/>
      <c r="N64" s="6"/>
      <c r="O64" s="6"/>
      <c r="P64" s="6"/>
      <c r="Q64" s="6"/>
      <c r="R64" s="6"/>
      <c r="S64" s="6"/>
      <c r="T64" s="6"/>
      <c r="U64" s="6"/>
      <c r="V64" s="6"/>
      <c r="W64" s="6"/>
      <c r="X64" s="6"/>
      <c r="Y64" s="6"/>
      <c r="Z64" s="6"/>
      <c r="AA64" s="6"/>
      <c r="AB64" s="6"/>
      <c r="AC64" s="6"/>
      <c r="AD64" s="6"/>
    </row>
    <row r="65" spans="2:30">
      <c r="B65" s="5"/>
      <c r="C65" s="6"/>
      <c r="D65" s="5"/>
      <c r="E65" s="6"/>
      <c r="F65" s="5"/>
      <c r="G65" s="5"/>
      <c r="H65" s="6"/>
      <c r="I65" s="6"/>
      <c r="J65" s="6"/>
      <c r="K65" s="6"/>
      <c r="L65" s="6"/>
      <c r="M65" s="6"/>
      <c r="N65" s="6"/>
      <c r="O65" s="6"/>
      <c r="P65" s="6"/>
      <c r="Q65" s="6"/>
      <c r="R65" s="6"/>
      <c r="S65" s="6"/>
      <c r="T65" s="6"/>
      <c r="U65" s="6"/>
      <c r="V65" s="6"/>
      <c r="W65" s="6"/>
      <c r="X65" s="6"/>
      <c r="Y65" s="6"/>
      <c r="Z65" s="6"/>
      <c r="AA65" s="6"/>
      <c r="AB65" s="6"/>
      <c r="AC65" s="6"/>
      <c r="AD65" s="6"/>
    </row>
    <row r="66" spans="2:30">
      <c r="B66" s="5"/>
      <c r="C66" s="6"/>
      <c r="D66" s="5"/>
      <c r="E66" s="6"/>
      <c r="F66" s="5"/>
      <c r="G66" s="5"/>
      <c r="H66" s="6"/>
      <c r="I66" s="6"/>
      <c r="J66" s="6"/>
      <c r="K66" s="6"/>
      <c r="L66" s="6"/>
      <c r="M66" s="6"/>
      <c r="N66" s="6"/>
      <c r="O66" s="6"/>
      <c r="P66" s="6"/>
      <c r="Q66" s="6"/>
      <c r="R66" s="6"/>
      <c r="S66" s="6"/>
      <c r="T66" s="6"/>
      <c r="U66" s="6"/>
      <c r="V66" s="6"/>
      <c r="W66" s="6"/>
      <c r="X66" s="6"/>
      <c r="Y66" s="6"/>
      <c r="Z66" s="6"/>
      <c r="AA66" s="6"/>
      <c r="AB66" s="6"/>
      <c r="AC66" s="6"/>
      <c r="AD66" s="6"/>
    </row>
    <row r="67" spans="2:30">
      <c r="B67" s="5"/>
      <c r="C67" s="6"/>
      <c r="D67" s="5"/>
      <c r="E67" s="6"/>
      <c r="F67" s="5"/>
      <c r="G67" s="5"/>
      <c r="H67" s="6"/>
      <c r="I67" s="6"/>
      <c r="J67" s="6"/>
      <c r="K67" s="6"/>
      <c r="L67" s="6"/>
      <c r="M67" s="6"/>
      <c r="N67" s="6"/>
      <c r="O67" s="6"/>
      <c r="P67" s="6"/>
      <c r="Q67" s="6"/>
      <c r="R67" s="6"/>
      <c r="S67" s="6"/>
      <c r="T67" s="6"/>
      <c r="U67" s="6"/>
      <c r="V67" s="6"/>
      <c r="W67" s="6"/>
      <c r="X67" s="6"/>
      <c r="Y67" s="6"/>
      <c r="Z67" s="6"/>
      <c r="AA67" s="6"/>
      <c r="AB67" s="6"/>
      <c r="AC67" s="6"/>
      <c r="AD67" s="6"/>
    </row>
    <row r="68" spans="2:30">
      <c r="B68" s="5"/>
      <c r="C68" s="6"/>
      <c r="D68" s="5"/>
      <c r="E68" s="6"/>
      <c r="F68" s="5"/>
      <c r="G68" s="5"/>
      <c r="H68" s="6"/>
      <c r="I68" s="6"/>
      <c r="J68" s="6"/>
      <c r="K68" s="6"/>
      <c r="L68" s="6"/>
      <c r="M68" s="6"/>
      <c r="N68" s="6"/>
      <c r="O68" s="6"/>
      <c r="P68" s="6"/>
      <c r="Q68" s="6"/>
      <c r="R68" s="6"/>
      <c r="S68" s="6"/>
      <c r="T68" s="6"/>
      <c r="U68" s="6"/>
      <c r="V68" s="6"/>
      <c r="W68" s="6"/>
      <c r="X68" s="6"/>
      <c r="Y68" s="6"/>
      <c r="Z68" s="6"/>
      <c r="AA68" s="6"/>
      <c r="AB68" s="6"/>
      <c r="AC68" s="6"/>
      <c r="AD68" s="6"/>
    </row>
    <row r="69" spans="2:30">
      <c r="B69" s="5"/>
      <c r="C69" s="6"/>
      <c r="D69" s="5"/>
      <c r="E69" s="6"/>
      <c r="F69" s="5"/>
      <c r="G69" s="5"/>
      <c r="H69" s="6"/>
      <c r="I69" s="6"/>
      <c r="J69" s="6"/>
      <c r="K69" s="6"/>
      <c r="L69" s="6"/>
      <c r="M69" s="6"/>
      <c r="N69" s="6"/>
      <c r="O69" s="6"/>
      <c r="P69" s="6"/>
      <c r="Q69" s="6"/>
      <c r="R69" s="6"/>
      <c r="S69" s="6"/>
      <c r="T69" s="6"/>
      <c r="U69" s="6"/>
      <c r="V69" s="6"/>
      <c r="W69" s="6"/>
      <c r="X69" s="6"/>
      <c r="Y69" s="6"/>
      <c r="Z69" s="6"/>
      <c r="AA69" s="6"/>
      <c r="AB69" s="6"/>
      <c r="AC69" s="6"/>
      <c r="AD69" s="6"/>
    </row>
    <row r="70" spans="2:30">
      <c r="B70" s="5"/>
      <c r="C70" s="6"/>
      <c r="D70" s="5"/>
      <c r="E70" s="6"/>
      <c r="F70" s="5"/>
      <c r="G70" s="5"/>
    </row>
  </sheetData>
  <sheetProtection sheet="1" objects="1" scenarios="1"/>
  <mergeCells count="3">
    <mergeCell ref="C2:H2"/>
    <mergeCell ref="D22:E22"/>
    <mergeCell ref="E23:F23"/>
  </mergeCells>
  <phoneticPr fontId="0" type="noConversion"/>
  <dataValidations xWindow="255" yWindow="179" count="22">
    <dataValidation type="list" allowBlank="1" showInputMessage="1" showErrorMessage="1" errorTitle="Ja / Nee" error="U kunt hier alleen maar ja of nee kiezen." promptTitle="Keuze" prompt="U kunt kiezen uit:_x000a_* nee: (geen ander tarief)_x000a_* ja: ( een ander tarief)_x000a_* mengtarief ( uur + ...)" sqref="C38">
      <formula1>ja_nee</formula1>
    </dataValidation>
    <dataValidation type="textLength" allowBlank="1" showInputMessage="1" showErrorMessage="1" errorTitle="Eenheid" error="U hebt maximaal 10 posties." promptTitle="eenheid" prompt="Bijvoorbeeld:_x000a_m. = strekkende meter_x000a_m2 = vierkante meter_x000a_m3 = kuubs_x000a_ha. = hectare_x000a_U hebt maximaal 10 posities." sqref="C39">
      <formula1>0</formula1>
      <formula2>10</formula2>
    </dataValidation>
    <dataValidation type="decimal" allowBlank="1" showInputMessage="1" showErrorMessage="1" promptTitle="capaciteit" prompt="Vul hier de capaciteit per uur in." sqref="C40">
      <formula1>0</formula1>
      <formula2>1000000000</formula2>
    </dataValidation>
    <dataValidation type="decimal" allowBlank="1" showInputMessage="1" showErrorMessage="1" errorTitle="Percentage" error="U kunt hier alleen een waarde van 0 % tot en met 100 % invoeren." promptTitle="Invoer percentage" prompt="U kunt hier het percentage invoeren._x000a_Ook kunt u kiezen om in plaats van het percentage een vast bedrag in te voeren in kolom E." sqref="C12:C17">
      <formula1>0</formula1>
      <formula2>1</formula2>
    </dataValidation>
    <dataValidation type="decimal" allowBlank="1" showInputMessage="1" showErrorMessage="1" errorTitle="Percentage" error="U kunt hier alleen een waarde van 0 % tot en met 100 % invoeren." promptTitle="Percentage" prompt="Hier kunt u het rentepercentage invullen." sqref="C11">
      <formula1>0</formula1>
      <formula2>1</formula2>
    </dataValidation>
    <dataValidation type="decimal" allowBlank="1" showInputMessage="1" showErrorMessage="1" promptTitle="Vervangingswaarde" prompt="De  aanschafwaarde als je de machine op dit moment vervangt." sqref="C5">
      <formula1>0</formula1>
      <formula2>10000000</formula2>
    </dataValidation>
    <dataValidation type="decimal" allowBlank="1" showInputMessage="1" showErrorMessage="1" errorTitle="Percentage" error="U kunt hier alleen een waarde van 0 % tot en met 100 % invoeren." promptTitle="Percentage" prompt="U kunt hier het percentage restwaarde invullen, of in kolom E een vast bedrag ingeven." sqref="C6">
      <formula1>0</formula1>
      <formula2>1</formula2>
    </dataValidation>
    <dataValidation type="decimal" allowBlank="1" showInputMessage="1" showErrorMessage="1" sqref="C7">
      <formula1>0</formula1>
      <formula2>10000000</formula2>
    </dataValidation>
    <dataValidation type="decimal" allowBlank="1" showInputMessage="1" showErrorMessage="1" errorTitle="Percentage" error="U kunt hier alleen een waarde van 0 % tot en met 100 % invoeren." promptTitle="Afschrijvingspercentage" prompt="U kunt hier het afschrijvingspercentage invullen._x000a_U kunt ook kiezen om dit leeg te laten en in kolom E het aantal afschrijvingsjaren in te vullen." sqref="C8">
      <formula1>0</formula1>
      <formula2>1</formula2>
    </dataValidation>
    <dataValidation type="decimal" allowBlank="1" showInputMessage="1" showErrorMessage="1" promptTitle="Restwaarde" prompt="U kunt hier een vaste bedrag voor restwaarde opgeven.]_x000a_Let op; als u dit in de berekening op wilt nemen moet het vakje percentage leeg zijn." sqref="E6">
      <formula1>0</formula1>
      <formula2>G5</formula2>
    </dataValidation>
    <dataValidation type="decimal" allowBlank="1" showInputMessage="1" showErrorMessage="1" promptTitle="Afschijvingsduur" prompt="U kunt hier het aantal jaren invullen waarover u wilt afschrijven. Indien u dit in de berekening wilt opnemen, dient u het vakje afschrijvingspercentage leeg te laten." sqref="E8">
      <formula1>0</formula1>
      <formula2>10000</formula2>
    </dataValidation>
    <dataValidation type="decimal" allowBlank="1" showInputMessage="1" showErrorMessage="1" promptTitle="Vermogen" prompt="Vul hiet het aantal kilo Watts (kW)._x000a_U kunt ook er voor kiezen om in kolom E, het aantal pK in te vullen." sqref="C4">
      <formula1>0</formula1>
      <formula2>10000000</formula2>
    </dataValidation>
    <dataValidation type="decimal" allowBlank="1" showInputMessage="1" showErrorMessage="1" promptTitle="Vermogen" prompt="Voer hierin het aantal PK._x000a_Indien u in kolom C geen kW hebt ingevuld, wordt dit automatische omgerekend in kW's." sqref="E4">
      <formula1>0</formula1>
      <formula2>100000000</formula2>
    </dataValidation>
    <dataValidation type="decimal" allowBlank="1" showInputMessage="1" showErrorMessage="1" promptTitle="Arbeidskosten" prompt="De arbeidskosten per door te berekenen uur." sqref="C29">
      <formula1>0</formula1>
      <formula2>1000000</formula2>
    </dataValidation>
    <dataValidation type="decimal" allowBlank="1" showInputMessage="1" showErrorMessage="1" promptTitle="Belastingpercentag" prompt="Van toepassing indien u het brandstofverbruik via de formule wilt berekenen._x000a_Algemene norm zelfrijder 80% (bron IMAG)" sqref="C24">
      <formula1>0</formula1>
      <formula2>1</formula2>
    </dataValidation>
    <dataValidation type="decimal" allowBlank="1" showInputMessage="1" showErrorMessage="1" sqref="C25">
      <formula1>0</formula1>
      <formula2>1000000</formula2>
    </dataValidation>
    <dataValidation type="decimal" allowBlank="1" showInputMessage="1" showErrorMessage="1" errorTitle="smeermiddelen" error="U kunt slechts een getal tussen de 0 en 100 % invoeren." promptTitle="Smeermiddelen" prompt="U kunt hier een bedrag tussen de 0 - 100% invullen als toeslag op de brandstof voor olie en smeermiddelen." sqref="C26">
      <formula1>0</formula1>
      <formula2>1</formula2>
    </dataValidation>
    <dataValidation type="decimal" allowBlank="1" showInputMessage="1" showErrorMessage="1" promptTitle="Risico" prompt="Vul een bedrag in tussen de 0 - 100%." sqref="C32">
      <formula1>0</formula1>
      <formula2>1</formula2>
    </dataValidation>
    <dataValidation type="decimal" allowBlank="1" showInputMessage="1" showErrorMessage="1" errorTitle="Verkeerd bedrag" error="U probeerd een negatief getal in te voeren. Dit kan niet." promptTitle="In euro's" prompt="Indien u het bedrag in euro's in berekening wilt opnemen, moet u het percentage te verwijderen. Dit wordt namelijk als eerste gebruikt." sqref="E12:E17">
      <formula1>0</formula1>
      <formula2>10000000</formula2>
    </dataValidation>
    <dataValidation type="list" allowBlank="1" showInputMessage="1" showErrorMessage="1" promptTitle="Index" prompt="Kies uit ja of nee" sqref="C42">
      <formula1>"ja,nee"</formula1>
    </dataValidation>
    <dataValidation allowBlank="1" showInputMessage="1" showErrorMessage="1" promptTitle="Bedrijfsleiding in €" prompt="Vul hierin het bedrag in euro's dat u als opslag bij de arbeidskosten wilt berekenen voor bedrijfsleiding c.q. overhead (organisatie, planning en acquistie). Let op: Als u het in euro's ook hebt ingevuld wordt dit bericht als eerste genomen._x000a_" sqref="C30"/>
    <dataValidation type="decimal" allowBlank="1" showInputMessage="1" showErrorMessage="1" promptTitle="Bedrijfsleidingvergoeding in %" prompt="Vul hierin het percentage dat u als opslag bij de arbeidskosten wilt berekenen voor bedrijfsleiding c.q. overhead (organisatie, planning en acquistie). Let op: Als u het in euro's ook hebt ingevuld wordt dit bericht als eerste genomen._x000a_" sqref="E30">
      <formula1>0</formula1>
      <formula2>1</formula2>
    </dataValidation>
  </dataValidations>
  <hyperlinks>
    <hyperlink ref="B24" location="Toelichting!A51" display="belastingspercentage of liters per uur"/>
    <hyperlink ref="B5" location="Toelichting!A40" display="vervangingswaarde"/>
    <hyperlink ref="B6" location="Toelichting!A41" display="Restwaarde in % of EUR"/>
    <hyperlink ref="B7" location="Toelichting!A42" display="gebruiksuren"/>
    <hyperlink ref="B8" location="Toelichting!A43" display="afschrijving in % of jaren"/>
    <hyperlink ref="B11" location="Toelichting!A44" display="rente"/>
    <hyperlink ref="B14" location="Toelichting!A46" display="arbeid eigen onderhoud"/>
    <hyperlink ref="B15" location="Toelichting!A47" display="onroerend goed"/>
    <hyperlink ref="B16" location="Toelichting!C48" display="verzekering"/>
    <hyperlink ref="B17" location="Toelichting!A49" display="algemene kosten"/>
    <hyperlink ref="B21" location="Toelichting!A50" display="kosten per uur"/>
    <hyperlink ref="B26" location="Toelichting!A52" display="smeermiddelen"/>
    <hyperlink ref="B29" location="Toelichting!A53" display="arbeidskosten"/>
    <hyperlink ref="B30" location="Toelichting!A54" display="bedrijfsleidingverg."/>
    <hyperlink ref="B32" location="Toelichting!A55" display="bedrijfsrisico"/>
    <hyperlink ref="B12" location="Toelichting!A45" display="reparatie en onderhoud"/>
    <hyperlink ref="B4" location="Toelichting!A39" display="vermogen"/>
    <hyperlink ref="B37" location="Toelichting!A56" display="Optie om een ander eenheid of mengtarief te hanteren."/>
    <hyperlink ref="B42" location="Toelichting!A57" display="Index berekenen?"/>
    <hyperlink ref="B25" location="Toelichting!A51" display="brandstof prijs"/>
  </hyperlinks>
  <printOptions horizontalCentered="1"/>
  <pageMargins left="0.59055118110236227" right="0.39370078740157483" top="0.98425196850393704" bottom="0.59" header="0.51181102362204722" footer="0.41"/>
  <pageSetup paperSize="9"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5"/>
  <dimension ref="B1:G27"/>
  <sheetViews>
    <sheetView view="pageBreakPreview" zoomScale="60" zoomScaleNormal="100" workbookViewId="0">
      <selection activeCell="L9" sqref="L9"/>
    </sheetView>
  </sheetViews>
  <sheetFormatPr defaultColWidth="12" defaultRowHeight="13.2"/>
  <cols>
    <col min="1" max="1" width="1.6640625" style="237" customWidth="1"/>
    <col min="2" max="2" width="24" style="237" customWidth="1"/>
    <col min="3" max="3" width="12.44140625" style="237" customWidth="1"/>
    <col min="4" max="5" width="12" style="237" customWidth="1"/>
    <col min="6" max="6" width="11" style="237" customWidth="1"/>
    <col min="7" max="7" width="10" style="237" customWidth="1"/>
    <col min="8" max="8" width="28.44140625" style="237" customWidth="1"/>
    <col min="9" max="16384" width="12" style="237"/>
  </cols>
  <sheetData>
    <row r="1" spans="2:6" ht="9" customHeight="1" thickBot="1"/>
    <row r="2" spans="2:6" ht="20.25" customHeight="1" thickTop="1">
      <c r="B2" s="238" t="s">
        <v>113</v>
      </c>
      <c r="C2" s="239"/>
      <c r="D2" s="239"/>
      <c r="E2" s="239"/>
      <c r="F2" s="240"/>
    </row>
    <row r="3" spans="2:6" ht="14.4">
      <c r="B3" s="231" t="s">
        <v>111</v>
      </c>
      <c r="C3" s="365"/>
      <c r="D3" s="366"/>
      <c r="E3" s="366"/>
      <c r="F3" s="367"/>
    </row>
    <row r="4" spans="2:6" ht="26.4">
      <c r="B4" s="241"/>
      <c r="C4" s="262" t="s">
        <v>131</v>
      </c>
      <c r="D4" s="242" t="s">
        <v>115</v>
      </c>
      <c r="E4" s="243" t="s">
        <v>114</v>
      </c>
      <c r="F4" s="244" t="s">
        <v>116</v>
      </c>
    </row>
    <row r="5" spans="2:6">
      <c r="B5" s="271" t="s">
        <v>132</v>
      </c>
      <c r="C5" s="272"/>
      <c r="D5" s="273"/>
      <c r="E5" s="274"/>
      <c r="F5" s="275"/>
    </row>
    <row r="6" spans="2:6">
      <c r="B6" s="289" t="s">
        <v>72</v>
      </c>
      <c r="C6" s="290"/>
      <c r="D6" s="270" t="str">
        <f>IF($C$5&gt;0,C6/$C$5,"")</f>
        <v/>
      </c>
      <c r="E6" s="235"/>
      <c r="F6" s="257" t="str">
        <f>IF(D6="","",D6*E6)</f>
        <v/>
      </c>
    </row>
    <row r="7" spans="2:6">
      <c r="B7" s="291" t="s">
        <v>108</v>
      </c>
      <c r="C7" s="292"/>
      <c r="D7" s="232" t="str">
        <f>IF($C$5&gt;0,C7/$C$5,"")</f>
        <v/>
      </c>
      <c r="E7" s="233"/>
      <c r="F7" s="245" t="str">
        <f>IF(D7="","",D7*E7)</f>
        <v/>
      </c>
    </row>
    <row r="8" spans="2:6">
      <c r="B8" s="291" t="s">
        <v>112</v>
      </c>
      <c r="C8" s="292"/>
      <c r="D8" s="232" t="str">
        <f>IF($C$5&gt;0,C8/$C$5,"")</f>
        <v/>
      </c>
      <c r="E8" s="233"/>
      <c r="F8" s="245" t="str">
        <f>IF(D8="","",D8*E8)</f>
        <v/>
      </c>
    </row>
    <row r="9" spans="2:6">
      <c r="B9" s="291" t="s">
        <v>127</v>
      </c>
      <c r="C9" s="293"/>
      <c r="D9" s="232"/>
      <c r="E9" s="233"/>
      <c r="F9" s="245"/>
    </row>
    <row r="10" spans="2:6">
      <c r="B10" s="279" t="s">
        <v>135</v>
      </c>
      <c r="C10" s="263"/>
      <c r="D10" s="232" t="str">
        <f>IF(SUM(D6:D8)=0,"",D11-D6-D7-D8)</f>
        <v/>
      </c>
      <c r="E10" s="233"/>
      <c r="F10" s="245" t="str">
        <f>IF(D10="","",D10*(E10+E9))</f>
        <v/>
      </c>
    </row>
    <row r="11" spans="2:6">
      <c r="B11" s="264"/>
      <c r="C11" s="265"/>
      <c r="D11" s="266">
        <v>1</v>
      </c>
      <c r="E11" s="267"/>
      <c r="F11" s="248"/>
    </row>
    <row r="12" spans="2:6" ht="19.5" customHeight="1" thickBot="1">
      <c r="B12" s="269" t="s">
        <v>134</v>
      </c>
      <c r="C12" s="280" t="str">
        <f>IF(AND(C5=0,F12=0),"",C5*(1+F12))</f>
        <v/>
      </c>
      <c r="D12" s="363" t="s">
        <v>133</v>
      </c>
      <c r="E12" s="364"/>
      <c r="F12" s="268">
        <f>SUM(F6:F10)</f>
        <v>0</v>
      </c>
    </row>
    <row r="13" spans="2:6" ht="14.4" thickTop="1" thickBot="1"/>
    <row r="14" spans="2:6" ht="13.8" thickTop="1">
      <c r="B14" s="251" t="s">
        <v>117</v>
      </c>
      <c r="C14" s="252"/>
      <c r="D14" s="252"/>
      <c r="E14" s="253"/>
    </row>
    <row r="15" spans="2:6">
      <c r="B15" s="241" t="s">
        <v>118</v>
      </c>
      <c r="C15" s="254" t="s">
        <v>119</v>
      </c>
      <c r="D15" s="255" t="s">
        <v>114</v>
      </c>
      <c r="E15" s="256" t="s">
        <v>122</v>
      </c>
    </row>
    <row r="16" spans="2:6">
      <c r="B16" s="341" t="s">
        <v>157</v>
      </c>
      <c r="C16" s="234"/>
      <c r="D16" s="235"/>
      <c r="E16" s="257" t="str">
        <f>IF(C16="","",C16*D16)</f>
        <v/>
      </c>
    </row>
    <row r="17" spans="2:7">
      <c r="B17" s="342" t="s">
        <v>158</v>
      </c>
      <c r="C17" s="236"/>
      <c r="D17" s="233"/>
      <c r="E17" s="245" t="str">
        <f>IF(C17="","",C17*D17)</f>
        <v/>
      </c>
    </row>
    <row r="18" spans="2:7">
      <c r="B18" s="246" t="s">
        <v>121</v>
      </c>
      <c r="C18" s="258">
        <f>SUM(C16:C17)</f>
        <v>0</v>
      </c>
      <c r="D18" s="247"/>
      <c r="E18" s="259">
        <f>SUM(E16:E17)</f>
        <v>0</v>
      </c>
    </row>
    <row r="19" spans="2:7" ht="13.8" thickBot="1">
      <c r="B19" s="249"/>
      <c r="C19" s="260"/>
      <c r="D19" s="250"/>
      <c r="E19" s="261"/>
    </row>
    <row r="20" spans="2:7" ht="14.4" thickTop="1" thickBot="1"/>
    <row r="21" spans="2:7" ht="12.75" customHeight="1" thickTop="1">
      <c r="B21" s="276"/>
      <c r="C21" s="368" t="s">
        <v>130</v>
      </c>
      <c r="D21" s="369"/>
      <c r="E21" s="369"/>
      <c r="F21" s="369"/>
      <c r="G21" s="370"/>
    </row>
    <row r="22" spans="2:7" ht="145.5" customHeight="1">
      <c r="B22" s="277" t="s">
        <v>115</v>
      </c>
      <c r="C22" s="371" t="s">
        <v>136</v>
      </c>
      <c r="D22" s="372"/>
      <c r="E22" s="372"/>
      <c r="F22" s="372"/>
      <c r="G22" s="367"/>
    </row>
    <row r="23" spans="2:7" ht="27" customHeight="1">
      <c r="B23" s="277" t="s">
        <v>120</v>
      </c>
      <c r="C23" s="371" t="s">
        <v>128</v>
      </c>
      <c r="D23" s="372"/>
      <c r="E23" s="372"/>
      <c r="F23" s="372"/>
      <c r="G23" s="367"/>
    </row>
    <row r="24" spans="2:7" ht="27" customHeight="1">
      <c r="B24" s="277" t="s">
        <v>116</v>
      </c>
      <c r="C24" s="371" t="s">
        <v>129</v>
      </c>
      <c r="D24" s="372"/>
      <c r="E24" s="372"/>
      <c r="F24" s="372"/>
      <c r="G24" s="367"/>
    </row>
    <row r="25" spans="2:7" ht="27" customHeight="1">
      <c r="B25" s="277" t="s">
        <v>126</v>
      </c>
      <c r="C25" s="373" t="s">
        <v>156</v>
      </c>
      <c r="D25" s="372"/>
      <c r="E25" s="372"/>
      <c r="F25" s="372"/>
      <c r="G25" s="367"/>
    </row>
    <row r="26" spans="2:7" ht="117.75" customHeight="1" thickBot="1">
      <c r="B26" s="278" t="str">
        <f>B10</f>
        <v>Vervangingswaarde / jaarkosten</v>
      </c>
      <c r="C26" s="360" t="s">
        <v>155</v>
      </c>
      <c r="D26" s="361"/>
      <c r="E26" s="361"/>
      <c r="F26" s="361"/>
      <c r="G26" s="362"/>
    </row>
    <row r="27" spans="2:7" ht="13.8" thickTop="1"/>
  </sheetData>
  <sheetProtection sheet="1" objects="1" scenarios="1"/>
  <mergeCells count="8">
    <mergeCell ref="C26:G26"/>
    <mergeCell ref="D12:E12"/>
    <mergeCell ref="C3:F3"/>
    <mergeCell ref="C21:G21"/>
    <mergeCell ref="C22:G22"/>
    <mergeCell ref="C23:G23"/>
    <mergeCell ref="C24:G24"/>
    <mergeCell ref="C25:G25"/>
  </mergeCells>
  <phoneticPr fontId="27" type="noConversion"/>
  <hyperlinks>
    <hyperlink ref="D4" location="Index!B23" display="Aandeel in de kosten"/>
    <hyperlink ref="B22" location="Index!D5" display="Aandeel in de kosten"/>
    <hyperlink ref="B23" location="Index!E6" display="Kostenindex"/>
    <hyperlink ref="B24" location="Index!F4" display="Prijs index"/>
    <hyperlink ref="B14" location="B24" display="Berekenen van de arbeidskostenindex:"/>
    <hyperlink ref="E4" location="Index!B24" display="Kosten index"/>
    <hyperlink ref="F4" location="Index!B25" display="Prijs index"/>
    <hyperlink ref="B25" location="Index!C15" display="Arbeidskostenindex"/>
    <hyperlink ref="B10" location="Index!B26" display="Vervangingswaarde / jaarkosten"/>
    <hyperlink ref="B26" location="Index!E10" display="Index!E10"/>
  </hyperlinks>
  <pageMargins left="0.59055118110236227" right="0.39370078740157483" top="0.98425196850393704" bottom="0.98425196850393704" header="0.51181102362204722" footer="0.51181102362204722"/>
  <pageSetup paperSize="9" orientation="portrait" blackAndWhite="1" horizontalDpi="4294967292"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S212"/>
  <sheetViews>
    <sheetView showGridLines="0" view="pageBreakPreview" zoomScale="60" zoomScaleNormal="100" workbookViewId="0">
      <pane xSplit="1" ySplit="2" topLeftCell="B3" activePane="bottomRight" state="frozen"/>
      <selection activeCell="L9" sqref="L9"/>
      <selection pane="topRight" activeCell="L9" sqref="L9"/>
      <selection pane="bottomLeft" activeCell="L9" sqref="L9"/>
      <selection pane="bottomRight" activeCell="L9" sqref="L9"/>
    </sheetView>
  </sheetViews>
  <sheetFormatPr defaultColWidth="9.33203125" defaultRowHeight="13.2"/>
  <cols>
    <col min="1" max="1" width="16" style="130" customWidth="1"/>
    <col min="2" max="2" width="61" style="130" customWidth="1"/>
    <col min="3" max="3" width="24.33203125" style="130" customWidth="1"/>
    <col min="4" max="4" width="21.109375" style="130" customWidth="1"/>
    <col min="5" max="19" width="9.33203125" style="313" customWidth="1"/>
    <col min="20" max="16384" width="9.33203125" style="130"/>
  </cols>
  <sheetData>
    <row r="1" spans="1:4" ht="9" customHeight="1" thickBot="1">
      <c r="A1" s="313"/>
      <c r="B1" s="313"/>
      <c r="C1" s="313"/>
      <c r="D1" s="313"/>
    </row>
    <row r="2" spans="1:4" ht="41.4" thickTop="1">
      <c r="A2" s="314" t="s">
        <v>147</v>
      </c>
      <c r="B2" s="315" t="s">
        <v>151</v>
      </c>
      <c r="C2" s="316" t="s">
        <v>80</v>
      </c>
      <c r="D2" s="317" t="s">
        <v>82</v>
      </c>
    </row>
    <row r="3" spans="1:4" ht="16.5" customHeight="1">
      <c r="A3" s="308"/>
      <c r="B3" s="311" t="s">
        <v>60</v>
      </c>
      <c r="C3" s="309"/>
      <c r="D3" s="318"/>
    </row>
    <row r="4" spans="1:4" ht="39.6">
      <c r="A4" s="132" t="s">
        <v>98</v>
      </c>
      <c r="B4" s="133" t="s">
        <v>85</v>
      </c>
      <c r="C4" s="288" t="s">
        <v>168</v>
      </c>
      <c r="D4" s="319"/>
    </row>
    <row r="5" spans="1:4" ht="39.6">
      <c r="A5" s="132" t="s">
        <v>97</v>
      </c>
      <c r="B5" s="133" t="s">
        <v>83</v>
      </c>
      <c r="C5" s="133"/>
      <c r="D5" s="319"/>
    </row>
    <row r="6" spans="1:4" ht="26.4">
      <c r="A6" s="147" t="s">
        <v>74</v>
      </c>
      <c r="B6" s="133" t="s">
        <v>95</v>
      </c>
      <c r="C6" s="133"/>
      <c r="D6" s="319"/>
    </row>
    <row r="7" spans="1:4" ht="66">
      <c r="A7" s="147" t="s">
        <v>96</v>
      </c>
      <c r="B7" s="133" t="s">
        <v>61</v>
      </c>
      <c r="C7" s="133"/>
      <c r="D7" s="319"/>
    </row>
    <row r="8" spans="1:4" ht="128.4" customHeight="1">
      <c r="A8" s="147" t="s">
        <v>42</v>
      </c>
      <c r="B8" s="133" t="s">
        <v>86</v>
      </c>
      <c r="C8" s="288" t="s">
        <v>164</v>
      </c>
      <c r="D8" s="319"/>
    </row>
    <row r="9" spans="1:4" ht="118.8">
      <c r="A9" s="147" t="s">
        <v>62</v>
      </c>
      <c r="B9" s="133" t="s">
        <v>159</v>
      </c>
      <c r="C9" s="288" t="s">
        <v>160</v>
      </c>
      <c r="D9" s="319"/>
    </row>
    <row r="10" spans="1:4" ht="104.25" customHeight="1">
      <c r="A10" s="131" t="s">
        <v>90</v>
      </c>
      <c r="B10" s="133" t="s">
        <v>91</v>
      </c>
      <c r="D10" s="319"/>
    </row>
    <row r="11" spans="1:4" ht="66">
      <c r="A11" s="131" t="s">
        <v>76</v>
      </c>
      <c r="B11" s="133" t="s">
        <v>165</v>
      </c>
      <c r="C11" s="288" t="s">
        <v>161</v>
      </c>
      <c r="D11" s="319"/>
    </row>
    <row r="12" spans="1:4" ht="79.2">
      <c r="A12" s="131" t="s">
        <v>77</v>
      </c>
      <c r="B12" s="133" t="s">
        <v>146</v>
      </c>
      <c r="C12" s="288" t="s">
        <v>162</v>
      </c>
      <c r="D12" s="319"/>
    </row>
    <row r="13" spans="1:4" ht="65.25" customHeight="1">
      <c r="A13" s="131" t="s">
        <v>78</v>
      </c>
      <c r="B13" s="133" t="s">
        <v>145</v>
      </c>
      <c r="C13" s="288" t="s">
        <v>166</v>
      </c>
      <c r="D13" s="319"/>
    </row>
    <row r="14" spans="1:4">
      <c r="A14" s="131" t="s">
        <v>64</v>
      </c>
      <c r="B14" s="133" t="s">
        <v>65</v>
      </c>
      <c r="C14" s="133"/>
      <c r="D14" s="319"/>
    </row>
    <row r="15" spans="1:4" ht="79.5" customHeight="1">
      <c r="A15" s="131" t="s">
        <v>79</v>
      </c>
      <c r="B15" s="133" t="s">
        <v>99</v>
      </c>
      <c r="C15" s="133"/>
      <c r="D15" s="319"/>
    </row>
    <row r="16" spans="1:4" ht="39.6">
      <c r="A16" s="131" t="s">
        <v>17</v>
      </c>
      <c r="B16" s="133" t="s">
        <v>100</v>
      </c>
      <c r="C16" s="133"/>
      <c r="D16" s="319"/>
    </row>
    <row r="17" spans="1:4" ht="130.5" customHeight="1">
      <c r="A17" s="131" t="s">
        <v>43</v>
      </c>
      <c r="B17" s="133" t="s">
        <v>93</v>
      </c>
      <c r="C17" s="133"/>
      <c r="D17" s="319"/>
    </row>
    <row r="18" spans="1:4" ht="158.4">
      <c r="A18" s="131" t="s">
        <v>123</v>
      </c>
      <c r="B18" s="133" t="s">
        <v>124</v>
      </c>
      <c r="C18" s="133"/>
      <c r="D18" s="319"/>
    </row>
    <row r="19" spans="1:4" ht="16.5" customHeight="1">
      <c r="A19" s="310"/>
      <c r="B19" s="312" t="s">
        <v>88</v>
      </c>
      <c r="C19" s="288"/>
      <c r="D19" s="320"/>
    </row>
    <row r="20" spans="1:4" ht="39.6">
      <c r="A20" s="147" t="s">
        <v>63</v>
      </c>
      <c r="B20" s="133" t="s">
        <v>101</v>
      </c>
      <c r="C20" s="133"/>
      <c r="D20" s="319"/>
    </row>
    <row r="21" spans="1:4" ht="39.6">
      <c r="A21" s="147" t="str">
        <f t="shared" ref="A21:B30" si="0">A4</f>
        <v>Vervangingswaarde</v>
      </c>
      <c r="B21" s="133" t="str">
        <f t="shared" si="0"/>
        <v>De waarde van de machine als je deze vervangt door een gelijksoortige machine. (Indien de machine door een tweede hands machine wordt vervangen is het dus de tweede handswaarde.)</v>
      </c>
      <c r="C21" s="133"/>
      <c r="D21" s="319"/>
    </row>
    <row r="22" spans="1:4" ht="39.6">
      <c r="A22" s="147" t="str">
        <f t="shared" si="0"/>
        <v>Restwaarde</v>
      </c>
      <c r="B22" s="133" t="str">
        <f t="shared" si="0"/>
        <v>De waarde van de machine aan het einde van de afschrijvingstermijn.
U kunt dit als percentage van de vervangingswaarde opgeven of als vast bedrag.</v>
      </c>
      <c r="C22" s="133"/>
      <c r="D22" s="319"/>
    </row>
    <row r="23" spans="1:4" ht="26.4">
      <c r="A23" s="147" t="str">
        <f t="shared" si="0"/>
        <v>Gebruiksuren</v>
      </c>
      <c r="B23" s="133" t="str">
        <f t="shared" si="0"/>
        <v>De  (te verwachte) in rekening te brengen uren per jaar. Let op: dit zijn niet de draaiuren van de machine.</v>
      </c>
      <c r="C23" s="133"/>
      <c r="D23" s="319"/>
    </row>
    <row r="24" spans="1:4" ht="66">
      <c r="A24" s="147" t="str">
        <f t="shared" si="0"/>
        <v>Afschrijvingen</v>
      </c>
      <c r="B24" s="133" t="str">
        <f t="shared" si="0"/>
        <v>Het afschrijvingsbedrag kan berekend worden door het afschrijvingspercentage in te geven of de levensduur in jaren. Het afschrijvingsbedrag wordt als volgt berekent:
- percentage: afschrijvingspercentage * vervangingswaarde
- levensduur: (vervangingswaarde - restwaarde) / levensduur</v>
      </c>
      <c r="C24" s="133"/>
      <c r="D24" s="319"/>
    </row>
    <row r="25" spans="1:4" ht="132">
      <c r="A25" s="147" t="str">
        <f t="shared" si="0"/>
        <v>Rente</v>
      </c>
      <c r="B25" s="133" t="str">
        <f t="shared" si="0"/>
        <v>Voer hier het rentepercentage in. De rentekosten wordt berekend door dit percentage maal de gemiddelde waarde van de machine. In formule is de berekening als volgt:
Rente % *((Vervangingswaarde + restwaarde)/2)</v>
      </c>
      <c r="C25" s="288" t="str">
        <f>C8</f>
        <v>Algemeen uitgangspunt: de rente voor een 5-jarige lening inclusief toeslag. Voor 2015 bedraagt deze 4,5 % (bron: Rabo ). CUMELA gaat uit van een ongewijzigd rentepercentage van 5,5% omdat financiering niet gunstiger is geworden t.o.v. 2014.</v>
      </c>
      <c r="D25" s="319"/>
    </row>
    <row r="26" spans="1:4" ht="105.6">
      <c r="A26" s="147" t="str">
        <f t="shared" si="0"/>
        <v>Reparatie en onderhoud</v>
      </c>
      <c r="B26" s="133" t="str">
        <f t="shared" si="0"/>
        <v>Vul hierin de reparatie en onderhoudskosten. Vanaf 2012 zit er een aparte regel in voor banden. Dat is feitelijk een specificatie van dit onderdeel. Met name bij transport over de weg is dit een belangrijke post.
U kunt kiezen voor een percentage of voor een vast bedrag in. Het is een gemiddeld bedrag over meerdere jaren. Houd dus ook rekening met incidenteel onderhoud eens in de zoveel jaar.
De kosten worden primair berekend op basis van het percentage. Zorg daarom dat dit veld leeg is als u een vast bedrag in de berekening wilt opnemen.</v>
      </c>
      <c r="C26" s="288" t="str">
        <f>C9</f>
        <v>Gemiddeld 5,0 % van de aanschafwaarde; variatie agrarisch/ grondverzet 4,1 % - 5,3 %. Bron: CUMELA Kompas Analyse boekjaar 2013</v>
      </c>
      <c r="D26" s="319"/>
    </row>
    <row r="27" spans="1:4" ht="105.6" customHeight="1">
      <c r="A27" s="131" t="str">
        <f t="shared" si="0"/>
        <v>arbeid eigen onderhoud</v>
      </c>
      <c r="B27" s="133" t="str">
        <f t="shared" si="0"/>
        <v>Er wordt in het algemeen ook door eigen mensen reparatie en (dagelijks) onderhoud aan de machine verricht. Denk alleen maar aan het doorsmeren en schoonmaken van een machine. 
De kosten worden primair berekend op basis van het percentage. Zorg daarom dat dit veld leeg is als u een vast bedrag in de berekening wilt opnemen.
(Indien u de tijd aan eigen reparatie reeds in de arbeidskosten hebt opgenomen, hoeft dat uiteraard hier niet. Echter, het is wel verstandig deze tijd aan de juiste machine toe te rekenen.</v>
      </c>
      <c r="C27" s="133"/>
      <c r="D27" s="319"/>
    </row>
    <row r="28" spans="1:4" ht="66">
      <c r="A28" s="131" t="str">
        <f t="shared" si="0"/>
        <v>Onroerend goed</v>
      </c>
      <c r="B28" s="133" t="str">
        <f t="shared" si="0"/>
        <v>Kosten van onroerend goed zijn alle kosten aan gebouwen en erf, inclusief verzekeringen en afschrijvingen.
U kunt dit als percentage van de vervangingswaarde of in  euro's invoeren. Indien het percentage is ingevuld, wordt dit bedrag genomen. Zorg dat het veld percentage leeg is als u het bedrag wilt opnemen in de berekening.</v>
      </c>
      <c r="C28" s="288" t="str">
        <f>C11</f>
        <v>Gemiddeld 1,6 % van de aanschafwaarde; variatie 1,1 % - 2,6 %; Bron: CUMELA Kompas Analyse boekjaar 2013</v>
      </c>
      <c r="D28" s="319"/>
    </row>
    <row r="29" spans="1:4" ht="66" customHeight="1">
      <c r="A29" s="131" t="str">
        <f t="shared" si="0"/>
        <v>Verzekering</v>
      </c>
      <c r="B29" s="133" t="str">
        <f t="shared" si="0"/>
        <v>Kosten van de directe verzekeringskosten van de betreffende machine. De kosten van bedrijfsverzekeringen vallen onder algemene kosten.
U kunt dit als percentage van de vervangingswaarde of in euro's invoeren. Indien het percentage is ingevuld, wordt dit bedrag genomen. Zorg dat het veld percentage leeg is u het bedrag in euro's wilt opnemen in de berekening.</v>
      </c>
      <c r="C29" s="288" t="str">
        <f>C12</f>
        <v xml:space="preserve">Gemiddeld 1,3 % van de aanschafwaarde; variatie 0,8% - 1,7 %; Bron: CUMELA Kompas Analyse boekjaar 2013
</v>
      </c>
      <c r="D29" s="319"/>
    </row>
    <row r="30" spans="1:4" ht="66.75" customHeight="1">
      <c r="A30" s="131" t="str">
        <f t="shared" si="0"/>
        <v>Algemene kosten</v>
      </c>
      <c r="B30" s="133" t="str">
        <f t="shared" si="0"/>
        <v>Onder algemene kosten vallen de kosten voor auto, telefoon, administratie, porti, reclame contributies, abonnementen, elektra, gas, enz.
U kunt dit als percentage van de vervangingswaarde of in euro's invoeren. De kosten worden primair berekend op basis van het percentage. Zorg daarom dat dit veld leeg is als u een vast bedrag in de berekening wilt opnemen.</v>
      </c>
      <c r="C30" s="288" t="str">
        <f>C13</f>
        <v>Gemiddeld 2,1 % van de aanschafwaarde; variatie 1,4 % - 2,9 %; Bron: CUMELA Kompas Analyse boekjaar 2013</v>
      </c>
      <c r="D30" s="319"/>
    </row>
    <row r="31" spans="1:4">
      <c r="A31" s="131" t="s">
        <v>64</v>
      </c>
      <c r="B31" s="133" t="s">
        <v>65</v>
      </c>
      <c r="C31" s="288"/>
      <c r="D31" s="319"/>
    </row>
    <row r="32" spans="1:4" ht="132">
      <c r="A32" s="131" t="s">
        <v>66</v>
      </c>
      <c r="B32" s="133" t="s">
        <v>150</v>
      </c>
      <c r="C32" s="288" t="s">
        <v>163</v>
      </c>
      <c r="D32" s="319"/>
    </row>
    <row r="33" spans="1:4" ht="52.8">
      <c r="A33" s="131" t="s">
        <v>75</v>
      </c>
      <c r="B33" s="133" t="s">
        <v>81</v>
      </c>
      <c r="C33" s="288" t="s">
        <v>137</v>
      </c>
      <c r="D33" s="319"/>
    </row>
    <row r="34" spans="1:4" ht="132">
      <c r="A34" s="131" t="s">
        <v>72</v>
      </c>
      <c r="B34" s="133" t="s">
        <v>167</v>
      </c>
      <c r="C34" s="288" t="s">
        <v>169</v>
      </c>
      <c r="D34" s="319"/>
    </row>
    <row r="35" spans="1:4" ht="26.4">
      <c r="A35" s="131" t="s">
        <v>92</v>
      </c>
      <c r="B35" s="149" t="s">
        <v>94</v>
      </c>
      <c r="C35" s="133"/>
      <c r="D35" s="319"/>
    </row>
    <row r="36" spans="1:4" ht="78.75" customHeight="1">
      <c r="A36" s="131" t="str">
        <f>A15</f>
        <v>Bedrijfsrisico</v>
      </c>
      <c r="B36" s="133" t="str">
        <f>B15</f>
        <v xml:space="preserve">Bedrijfsrisico dient om de kosten voor onvoorziene omstandigheden zoals lagere benutting door extreme weersomstandigheden of een onverwachte snelle economische veroudering vanwege bijvoorbeeld politieke maatregelen.
De kosten voor bedrijfsrisico worden als opslagpercentage ingevoerd.
Ook de nog niet toegerekende kosten en de door u vereiste winst kunt in in dit percentage verwerken. </v>
      </c>
      <c r="C36" s="133"/>
      <c r="D36" s="319"/>
    </row>
    <row r="37" spans="1:4" ht="158.4">
      <c r="A37" s="131" t="str">
        <f>A18</f>
        <v>Index berekenen</v>
      </c>
      <c r="B37" s="133" t="str">
        <f>B18</f>
        <v>Via deze optie is het mogelijk om de prijswijziging ten opzichte van het afgelopen jaar te berekenen. Deze index kan bijvoorbeeld gehanteerd worden bij verhoging van reeds vastgestelde prijzen. De invloed van wijziging in de uitgangspunten voor bijvoorbeeld onderhoud, hanteren van een ander afschrijvingsregime blijven buiten beschouwing.  De index van deze posten worden gerelateerd aan de vervangingswaarde. 
Met nadruk wijzen wij er wel op dat er kosten zijn die meer of minder stijgen dan de vervangingswaarde. Denk bijvoorbeeld aan de assurantiekosten. Als dit alles in de berekening mee te nemen, dient er voor zowel het voorgaande jaar  en dit jaar een complete kostprijsberekening te worden gedaan. Vervolgens kunt u het huidige tarief (a) delen op die van vorig jaar(b). 
In formule ziet het er dan als volgt uit: (a / b) * 100% -1 = prijsindex</v>
      </c>
      <c r="C37" s="133"/>
      <c r="D37" s="319"/>
    </row>
    <row r="38" spans="1:4" ht="16.5" customHeight="1">
      <c r="A38" s="310"/>
      <c r="B38" s="312" t="s">
        <v>73</v>
      </c>
      <c r="C38" s="288"/>
      <c r="D38" s="320"/>
    </row>
    <row r="39" spans="1:4" ht="39.6">
      <c r="A39" s="131" t="s">
        <v>63</v>
      </c>
      <c r="B39" s="133" t="str">
        <f>B20</f>
        <v>Hier kunt u het vermogen invullen in kW of in pk's. Indien u het bedrag in pk's opgeeft wordt dit automatisch omgerekend in kW's. 1 pk is 0,735 KW. Op basis van het vermogen kan eventueel het brandstofverbruik berekend worden.</v>
      </c>
      <c r="C39" s="133"/>
      <c r="D39" s="319"/>
    </row>
    <row r="40" spans="1:4" ht="39.6">
      <c r="A40" s="147" t="str">
        <f>A4</f>
        <v>Vervangingswaarde</v>
      </c>
      <c r="B40" s="133" t="str">
        <f>B4</f>
        <v>De waarde van de machine als je deze vervangt door een gelijksoortige machine. (Indien de machine door een tweede hands machine wordt vervangen is het dus de tweede handswaarde.)</v>
      </c>
      <c r="C40" s="288" t="str">
        <f>C4</f>
        <v>Afhankelijk van de soort en benutting van de machine.</v>
      </c>
      <c r="D40" s="319"/>
    </row>
    <row r="41" spans="1:4" ht="39.6">
      <c r="A41" s="147" t="str">
        <f t="shared" ref="A41:B49" si="1">A5</f>
        <v>Restwaarde</v>
      </c>
      <c r="B41" s="133" t="str">
        <f t="shared" si="1"/>
        <v>De waarde van de machine aan het einde van de afschrijvingstermijn.
U kunt dit als percentage van de vervangingswaarde opgeven of als vast bedrag.</v>
      </c>
      <c r="C41" s="133"/>
      <c r="D41" s="319"/>
    </row>
    <row r="42" spans="1:4" ht="26.4">
      <c r="A42" s="147" t="str">
        <f t="shared" si="1"/>
        <v>Gebruiksuren</v>
      </c>
      <c r="B42" s="133" t="str">
        <f t="shared" si="1"/>
        <v>De  (te verwachte) in rekening te brengen uren per jaar. Let op: dit zijn niet de draaiuren van de machine.</v>
      </c>
      <c r="C42" s="133"/>
      <c r="D42" s="319"/>
    </row>
    <row r="43" spans="1:4" ht="66">
      <c r="A43" s="147" t="str">
        <f t="shared" si="1"/>
        <v>Afschrijvingen</v>
      </c>
      <c r="B43" s="133" t="str">
        <f t="shared" si="1"/>
        <v>Het afschrijvingsbedrag kan berekend worden door het afschrijvingspercentage in te geven of de levensduur in jaren. Het afschrijvingsbedrag wordt als volgt berekent:
- percentage: afschrijvingspercentage * vervangingswaarde
- levensduur: (vervangingswaarde - restwaarde) / levensduur</v>
      </c>
      <c r="C43" s="133"/>
      <c r="D43" s="319"/>
    </row>
    <row r="44" spans="1:4" ht="139.19999999999999" customHeight="1">
      <c r="A44" s="147" t="str">
        <f t="shared" si="1"/>
        <v>Rente</v>
      </c>
      <c r="B44" s="133" t="str">
        <f t="shared" si="1"/>
        <v>Voer hier het rentepercentage in. De rentekosten wordt berekend door dit percentage maal de gemiddelde waarde van de machine. In formule is de berekening als volgt:
Rente % *((Vervangingswaarde + restwaarde)/2)</v>
      </c>
      <c r="C44" s="288" t="str">
        <f>C8</f>
        <v>Algemeen uitgangspunt: de rente voor een 5-jarige lening inclusief toeslag. Voor 2015 bedraagt deze 4,5 % (bron: Rabo ). CUMELA gaat uit van een ongewijzigd rentepercentage van 5,5% omdat financiering niet gunstiger is geworden t.o.v. 2014.</v>
      </c>
      <c r="D44" s="319"/>
    </row>
    <row r="45" spans="1:4" ht="81.599999999999994" customHeight="1">
      <c r="A45" s="147" t="str">
        <f t="shared" si="1"/>
        <v>Reparatie en onderhoud</v>
      </c>
      <c r="B45" s="133" t="str">
        <f t="shared" si="1"/>
        <v>Vul hierin de reparatie en onderhoudskosten. Vanaf 2012 zit er een aparte regel in voor banden. Dat is feitelijk een specificatie van dit onderdeel. Met name bij transport over de weg is dit een belangrijke post.
U kunt kiezen voor een percentage of voor een vast bedrag in. Het is een gemiddeld bedrag over meerdere jaren. Houd dus ook rekening met incidenteel onderhoud eens in de zoveel jaar.
De kosten worden primair berekend op basis van het percentage. Zorg daarom dat dit veld leeg is als u een vast bedrag in de berekening wilt opnemen.</v>
      </c>
      <c r="C45" s="288" t="str">
        <f>C9</f>
        <v>Gemiddeld 5,0 % van de aanschafwaarde; variatie agrarisch/ grondverzet 4,1 % - 5,3 %. Bron: CUMELA Kompas Analyse boekjaar 2013</v>
      </c>
      <c r="D45" s="319"/>
    </row>
    <row r="46" spans="1:4" ht="102.75" customHeight="1">
      <c r="A46" s="131" t="str">
        <f t="shared" si="1"/>
        <v>arbeid eigen onderhoud</v>
      </c>
      <c r="B46" s="133" t="str">
        <f t="shared" si="1"/>
        <v>Er wordt in het algemeen ook door eigen mensen reparatie en (dagelijks) onderhoud aan de machine verricht. Denk alleen maar aan het doorsmeren en schoonmaken van een machine. 
De kosten worden primair berekend op basis van het percentage. Zorg daarom dat dit veld leeg is als u een vast bedrag in de berekening wilt opnemen.
(Indien u de tijd aan eigen reparatie reeds in de arbeidskosten hebt opgenomen, hoeft dat uiteraard hier niet. Echter, het is wel verstandig deze tijd aan de juiste machine toe te rekenen.</v>
      </c>
      <c r="C46" s="133"/>
      <c r="D46" s="319"/>
    </row>
    <row r="47" spans="1:4" ht="66">
      <c r="A47" s="131" t="str">
        <f t="shared" si="1"/>
        <v>Onroerend goed</v>
      </c>
      <c r="B47" s="133" t="str">
        <f t="shared" si="1"/>
        <v>Kosten van onroerend goed zijn alle kosten aan gebouwen en erf, inclusief verzekeringen en afschrijvingen.
U kunt dit als percentage van de vervangingswaarde of in  euro's invoeren. Indien het percentage is ingevuld, wordt dit bedrag genomen. Zorg dat het veld percentage leeg is als u het bedrag wilt opnemen in de berekening.</v>
      </c>
      <c r="C47" s="288" t="str">
        <f>C11</f>
        <v>Gemiddeld 1,6 % van de aanschafwaarde; variatie 1,1 % - 2,6 %; Bron: CUMELA Kompas Analyse boekjaar 2013</v>
      </c>
      <c r="D47" s="319"/>
    </row>
    <row r="48" spans="1:4" ht="65.25" customHeight="1">
      <c r="A48" s="131" t="str">
        <f t="shared" si="1"/>
        <v>Verzekering</v>
      </c>
      <c r="B48" s="133" t="str">
        <f t="shared" si="1"/>
        <v>Kosten van de directe verzekeringskosten van de betreffende machine. De kosten van bedrijfsverzekeringen vallen onder algemene kosten.
U kunt dit als percentage van de vervangingswaarde of in euro's invoeren. Indien het percentage is ingevuld, wordt dit bedrag genomen. Zorg dat het veld percentage leeg is u het bedrag in euro's wilt opnemen in de berekening.</v>
      </c>
      <c r="C48" s="288" t="str">
        <f>C12</f>
        <v xml:space="preserve">Gemiddeld 1,3 % van de aanschafwaarde; variatie 0,8% - 1,7 %; Bron: CUMELA Kompas Analyse boekjaar 2013
</v>
      </c>
      <c r="D48" s="319"/>
    </row>
    <row r="49" spans="1:4" ht="66">
      <c r="A49" s="131" t="str">
        <f t="shared" si="1"/>
        <v>Algemene kosten</v>
      </c>
      <c r="B49" s="133" t="str">
        <f t="shared" si="1"/>
        <v>Onder algemene kosten vallen de kosten voor auto, telefoon, administratie, porti, reclame contributies, abonnementen, elektra, gas, enz.
U kunt dit als percentage van de vervangingswaarde of in euro's invoeren. De kosten worden primair berekend op basis van het percentage. Zorg daarom dat dit veld leeg is als u een vast bedrag in de berekening wilt opnemen.</v>
      </c>
      <c r="C49" s="288" t="str">
        <f>C13</f>
        <v>Gemiddeld 2,1 % van de aanschafwaarde; variatie 1,4 % - 2,9 %; Bron: CUMELA Kompas Analyse boekjaar 2013</v>
      </c>
      <c r="D49" s="319"/>
    </row>
    <row r="50" spans="1:4">
      <c r="A50" s="131" t="str">
        <f t="shared" ref="A50:B55" si="2">A31</f>
        <v>Kosten per uur</v>
      </c>
      <c r="B50" s="133" t="str">
        <f t="shared" si="2"/>
        <v>De totale kosten gedeeld door het aantal gebruiksuren.</v>
      </c>
      <c r="C50" s="287"/>
      <c r="D50" s="319"/>
    </row>
    <row r="51" spans="1:4" ht="132">
      <c r="A51" s="131" t="str">
        <f t="shared" si="2"/>
        <v>Brandstof verbruik</v>
      </c>
      <c r="B51" s="133" t="str">
        <f t="shared" si="2"/>
        <v>Het brandstofverbruik kunt u bepalen door zelf het aantal liters in te vullen of via een formule te laten berekenen.
De formule voor de berekening brandstofverbruik is als volgt:
(kW * belastingpercentage) /4)
Het belastingpercentage is een correctie, omdat een motor nooit voor 100% belast wordt.
Norm hiervoor is (bron IMAG):
 2 wiel aangedreven trekker 60%
 4 wiel aangedreven trekker 70 %
 zelfrijder 80%</v>
      </c>
      <c r="C51" s="288" t="str">
        <f>C32</f>
        <v>Gemiddelde brandstofprijs per liter diesel bedroeg in 2014 117,27 eurocent. Op www.cumela.nl publiceren we maandelijks actuele cijfers</v>
      </c>
      <c r="D51" s="319"/>
    </row>
    <row r="52" spans="1:4" ht="52.8">
      <c r="A52" s="131" t="str">
        <f t="shared" si="2"/>
        <v>Smeermiddelen</v>
      </c>
      <c r="B52" s="133" t="str">
        <f t="shared" si="2"/>
        <v>De kosten van olie en smeermiddelen kan berekend worden via een toeslag op de brandstof van de machine. Dit percentage kunt u voor het eigen bedrijf berekenen door de totale kosten van olie en smeermiddelen per jaar te delen door de totale kosten van brandstof per jaar * 100%.</v>
      </c>
      <c r="C52" s="288" t="str">
        <f>C33</f>
        <v>Op basis van gegevens van enkele bedrijven bleek de toeslag gemiddeld op 10% te liggen.</v>
      </c>
      <c r="D52" s="319"/>
    </row>
    <row r="53" spans="1:4" ht="132">
      <c r="A53" s="131" t="str">
        <f t="shared" si="2"/>
        <v>Arbeidskosten</v>
      </c>
      <c r="B53" s="133" t="str">
        <f t="shared" si="2"/>
        <v>Arbeidskosten per uur kunt u berekenen op grond van uw totale loonkosten gedeeld door de effectieve uren (uren die u kunt doorberekenen). Volgens de CAO zijn er met aftrek van vakantie- feest- en ATV dagen 1.603 beschikbare uren voor een vaste full time werknemer. Dit is inclusief ziekteverzuim en exclusief bijzonder verlof. 
Houd ook rekening met de uren die u direct aan onderhoud machines besteed. Deze uren dient u feitelijk direct aan de machine toe te rekenen. In dit model is er de mogelijkheid om direct de arbeidskosten eigen reparatie en onderhoud in te kunnen voeren.</v>
      </c>
      <c r="C53" s="288" t="str">
        <f>C34</f>
        <v>Bij een produktiviteit van 60 %  kost een vaste medewerker € 30,30 per uur (april 2015).
De stijging in de periode januari 2014 tot en met december 2015 van contracten van 1 jaar en meer bedraagt 1,5%; voor contracten van korter dan een jaar 1,4 %.</v>
      </c>
      <c r="D53" s="319"/>
    </row>
    <row r="54" spans="1:4" ht="26.4">
      <c r="A54" s="131" t="str">
        <f t="shared" si="2"/>
        <v>Bedrijfsleidings-vergoeding</v>
      </c>
      <c r="B54" s="133" t="str">
        <f t="shared" si="2"/>
        <v>Onder bedrijfsleiding wordt verstaan de arbeid nodig is voor organisatie, planning, acquisitie en administratie.</v>
      </c>
      <c r="C54" s="133"/>
      <c r="D54" s="319"/>
    </row>
    <row r="55" spans="1:4" ht="76.5" customHeight="1">
      <c r="A55" s="131" t="str">
        <f t="shared" si="2"/>
        <v>Bedrijfsrisico</v>
      </c>
      <c r="B55" s="133" t="str">
        <f t="shared" si="2"/>
        <v xml:space="preserve">Bedrijfsrisico dient om de kosten voor onvoorziene omstandigheden zoals lagere benutting door extreme weersomstandigheden of een onverwachte snelle economische veroudering vanwege bijvoorbeeld politieke maatregelen.
De kosten voor bedrijfsrisico worden als opslagpercentage ingevoerd.
Ook de nog niet toegerekende kosten en de door u vereiste winst kunt in in dit percentage verwerken. </v>
      </c>
      <c r="C55" s="133"/>
      <c r="D55" s="319"/>
    </row>
    <row r="56" spans="1:4" ht="129.75" customHeight="1">
      <c r="A56" s="148" t="str">
        <f>A17</f>
        <v>Optie om andere eenheid in te voeren.</v>
      </c>
      <c r="B56" s="134" t="str">
        <f>B17</f>
        <v>Onder eenheid wordt verstaan hectares, m3 (kuubs) m (strekkende meters enz.
Als u bijvoorbeeld een hectaretarief wilt berekend, selecteert u "Ja" bij de vraag "andere eenheid?". Bij eenheid vult u in "ha." en bij capaciteit de capaciteit per uur. Let op dit kan per situatie verschillen. Vervolgens verschijnt het hectaretarief.
U kunt ook de optie "mengtarief" selecteren bij de vraag "andere eenheid?"
Er verschijnt vervolgens een voorstel voor het gedeelte dat u als uurtarief kan hanteren. Dit voorstel wordt berekend door de arbeidskosten en brandstof. Wilt u een ander bedrag, dan kunt u dat invoeren in het betreffende blauwe vlak.</v>
      </c>
      <c r="C56" s="134"/>
      <c r="D56" s="321"/>
    </row>
    <row r="57" spans="1:4" ht="159" thickBot="1">
      <c r="A57" s="322" t="str">
        <f>A37</f>
        <v>Index berekenen</v>
      </c>
      <c r="B57" s="323" t="str">
        <f>B37</f>
        <v>Via deze optie is het mogelijk om de prijswijziging ten opzichte van het afgelopen jaar te berekenen. Deze index kan bijvoorbeeld gehanteerd worden bij verhoging van reeds vastgestelde prijzen. De invloed van wijziging in de uitgangspunten voor bijvoorbeeld onderhoud, hanteren van een ander afschrijvingsregime blijven buiten beschouwing.  De index van deze posten worden gerelateerd aan de vervangingswaarde. 
Met nadruk wijzen wij er wel op dat er kosten zijn die meer of minder stijgen dan de vervangingswaarde. Denk bijvoorbeeld aan de assurantiekosten. Als dit alles in de berekening mee te nemen, dient er voor zowel het voorgaande jaar  en dit jaar een complete kostprijsberekening te worden gedaan. Vervolgens kunt u het huidige tarief (a) delen op die van vorig jaar(b). 
In formule ziet het er dan als volgt uit: (a / b) * 100% -1 = prijsindex</v>
      </c>
      <c r="C57" s="323"/>
      <c r="D57" s="324"/>
    </row>
    <row r="58" spans="1:4" ht="13.8" thickTop="1">
      <c r="A58" s="325"/>
      <c r="B58" s="313"/>
      <c r="C58" s="313"/>
      <c r="D58" s="326"/>
    </row>
    <row r="59" spans="1:4">
      <c r="A59" s="325"/>
      <c r="B59" s="313"/>
      <c r="C59" s="313"/>
      <c r="D59" s="326"/>
    </row>
    <row r="60" spans="1:4">
      <c r="A60" s="325"/>
      <c r="B60" s="313"/>
      <c r="C60" s="313"/>
      <c r="D60" s="326"/>
    </row>
    <row r="61" spans="1:4">
      <c r="A61" s="325"/>
      <c r="B61" s="313"/>
      <c r="C61" s="313"/>
      <c r="D61" s="326"/>
    </row>
    <row r="62" spans="1:4">
      <c r="A62" s="325"/>
      <c r="B62" s="313"/>
      <c r="C62" s="313"/>
      <c r="D62" s="326"/>
    </row>
    <row r="63" spans="1:4">
      <c r="A63" s="325"/>
      <c r="B63" s="313"/>
      <c r="C63" s="313"/>
      <c r="D63" s="326"/>
    </row>
    <row r="64" spans="1:4">
      <c r="A64" s="325"/>
      <c r="B64" s="313"/>
      <c r="C64" s="313"/>
      <c r="D64" s="326"/>
    </row>
    <row r="65" spans="1:4">
      <c r="A65" s="325"/>
      <c r="B65" s="313"/>
      <c r="C65" s="313"/>
      <c r="D65" s="326"/>
    </row>
    <row r="66" spans="1:4">
      <c r="A66" s="325"/>
      <c r="B66" s="313"/>
      <c r="C66" s="313"/>
      <c r="D66" s="326"/>
    </row>
    <row r="67" spans="1:4">
      <c r="A67" s="325"/>
      <c r="B67" s="313"/>
      <c r="C67" s="313"/>
      <c r="D67" s="326"/>
    </row>
    <row r="68" spans="1:4">
      <c r="A68" s="325"/>
      <c r="B68" s="313"/>
      <c r="C68" s="313"/>
      <c r="D68" s="326"/>
    </row>
    <row r="69" spans="1:4">
      <c r="A69" s="325"/>
      <c r="B69" s="313"/>
      <c r="C69" s="313"/>
      <c r="D69" s="326"/>
    </row>
    <row r="70" spans="1:4">
      <c r="A70" s="325"/>
      <c r="B70" s="313"/>
      <c r="C70" s="313"/>
      <c r="D70" s="326"/>
    </row>
    <row r="71" spans="1:4">
      <c r="A71" s="325"/>
      <c r="B71" s="313"/>
      <c r="C71" s="313"/>
      <c r="D71" s="326"/>
    </row>
    <row r="72" spans="1:4">
      <c r="A72" s="325"/>
      <c r="B72" s="313"/>
      <c r="C72" s="313"/>
      <c r="D72" s="326"/>
    </row>
    <row r="73" spans="1:4">
      <c r="A73" s="325"/>
      <c r="B73" s="313"/>
      <c r="C73" s="313"/>
      <c r="D73" s="326"/>
    </row>
    <row r="74" spans="1:4">
      <c r="A74" s="313"/>
      <c r="B74" s="313"/>
      <c r="C74" s="313"/>
      <c r="D74" s="326"/>
    </row>
    <row r="75" spans="1:4">
      <c r="A75" s="313"/>
      <c r="B75" s="313"/>
      <c r="C75" s="313"/>
      <c r="D75" s="326"/>
    </row>
    <row r="76" spans="1:4">
      <c r="A76" s="313"/>
      <c r="B76" s="313"/>
      <c r="C76" s="313"/>
      <c r="D76" s="326"/>
    </row>
    <row r="77" spans="1:4">
      <c r="A77" s="313"/>
      <c r="B77" s="313"/>
      <c r="C77" s="313"/>
      <c r="D77" s="326"/>
    </row>
    <row r="78" spans="1:4">
      <c r="A78" s="313"/>
      <c r="B78" s="313"/>
      <c r="C78" s="313"/>
      <c r="D78" s="326"/>
    </row>
    <row r="79" spans="1:4">
      <c r="A79" s="313"/>
      <c r="B79" s="313"/>
      <c r="C79" s="313"/>
      <c r="D79" s="326"/>
    </row>
    <row r="80" spans="1:4">
      <c r="A80" s="313"/>
      <c r="B80" s="313"/>
      <c r="C80" s="313"/>
      <c r="D80" s="326"/>
    </row>
    <row r="81" spans="4:4" s="313" customFormat="1">
      <c r="D81" s="326"/>
    </row>
    <row r="82" spans="4:4" s="313" customFormat="1">
      <c r="D82" s="326"/>
    </row>
    <row r="83" spans="4:4" s="313" customFormat="1">
      <c r="D83" s="326"/>
    </row>
    <row r="84" spans="4:4" s="313" customFormat="1">
      <c r="D84" s="326"/>
    </row>
    <row r="85" spans="4:4" s="313" customFormat="1">
      <c r="D85" s="326"/>
    </row>
    <row r="86" spans="4:4" s="313" customFormat="1">
      <c r="D86" s="326"/>
    </row>
    <row r="87" spans="4:4" s="313" customFormat="1">
      <c r="D87" s="326"/>
    </row>
    <row r="88" spans="4:4" s="313" customFormat="1">
      <c r="D88" s="326"/>
    </row>
    <row r="89" spans="4:4" s="313" customFormat="1">
      <c r="D89" s="326"/>
    </row>
    <row r="90" spans="4:4" s="313" customFormat="1">
      <c r="D90" s="326"/>
    </row>
    <row r="91" spans="4:4" s="313" customFormat="1">
      <c r="D91" s="326"/>
    </row>
    <row r="92" spans="4:4" s="313" customFormat="1">
      <c r="D92" s="326"/>
    </row>
    <row r="93" spans="4:4" s="313" customFormat="1">
      <c r="D93" s="326"/>
    </row>
    <row r="94" spans="4:4" s="313" customFormat="1">
      <c r="D94" s="326"/>
    </row>
    <row r="95" spans="4:4" s="313" customFormat="1">
      <c r="D95" s="327"/>
    </row>
    <row r="96" spans="4:4" s="313" customFormat="1">
      <c r="D96" s="327"/>
    </row>
    <row r="97" spans="4:4" s="313" customFormat="1">
      <c r="D97" s="327"/>
    </row>
    <row r="98" spans="4:4" s="313" customFormat="1">
      <c r="D98" s="327"/>
    </row>
    <row r="99" spans="4:4" s="313" customFormat="1">
      <c r="D99" s="327"/>
    </row>
    <row r="100" spans="4:4" s="313" customFormat="1">
      <c r="D100" s="327"/>
    </row>
    <row r="101" spans="4:4" s="313" customFormat="1">
      <c r="D101" s="327"/>
    </row>
    <row r="102" spans="4:4" s="313" customFormat="1">
      <c r="D102" s="327"/>
    </row>
    <row r="103" spans="4:4" s="313" customFormat="1">
      <c r="D103" s="327"/>
    </row>
    <row r="104" spans="4:4" s="313" customFormat="1">
      <c r="D104" s="327"/>
    </row>
    <row r="105" spans="4:4" s="313" customFormat="1">
      <c r="D105" s="327"/>
    </row>
    <row r="106" spans="4:4" s="313" customFormat="1">
      <c r="D106" s="327"/>
    </row>
    <row r="107" spans="4:4" s="313" customFormat="1">
      <c r="D107" s="327"/>
    </row>
    <row r="108" spans="4:4" s="313" customFormat="1">
      <c r="D108" s="327"/>
    </row>
    <row r="109" spans="4:4" s="313" customFormat="1">
      <c r="D109" s="327"/>
    </row>
    <row r="110" spans="4:4" s="313" customFormat="1">
      <c r="D110" s="327"/>
    </row>
    <row r="111" spans="4:4" s="313" customFormat="1">
      <c r="D111" s="327"/>
    </row>
    <row r="112" spans="4:4" s="313" customFormat="1">
      <c r="D112" s="327"/>
    </row>
    <row r="113" s="313" customFormat="1"/>
    <row r="114" s="313" customFormat="1"/>
    <row r="115" s="313" customFormat="1"/>
    <row r="116" s="313" customFormat="1"/>
    <row r="117" s="313" customFormat="1"/>
    <row r="118" s="313" customFormat="1"/>
    <row r="119" s="313" customFormat="1"/>
    <row r="120" s="313" customFormat="1"/>
    <row r="121" s="313" customFormat="1"/>
    <row r="122" s="313" customFormat="1"/>
    <row r="123" s="313" customFormat="1"/>
    <row r="124" s="313" customFormat="1"/>
    <row r="125" s="313" customFormat="1"/>
    <row r="126" s="313" customFormat="1"/>
    <row r="127" s="313" customFormat="1"/>
    <row r="128" s="313" customFormat="1"/>
    <row r="129" s="313" customFormat="1"/>
    <row r="130" s="313" customFormat="1"/>
    <row r="131" s="313" customFormat="1"/>
    <row r="132" s="313" customFormat="1"/>
    <row r="133" s="313" customFormat="1"/>
    <row r="134" s="313" customFormat="1"/>
    <row r="135" s="313" customFormat="1"/>
    <row r="136" s="313" customFormat="1"/>
    <row r="137" s="313" customFormat="1"/>
    <row r="138" s="313" customFormat="1"/>
    <row r="139" s="313" customFormat="1"/>
    <row r="140" s="313" customFormat="1"/>
    <row r="141" s="313" customFormat="1"/>
    <row r="142" s="313" customFormat="1"/>
    <row r="143" s="313" customFormat="1"/>
    <row r="144" s="313" customFormat="1"/>
    <row r="145" s="313" customFormat="1"/>
    <row r="146" s="313" customFormat="1"/>
    <row r="147" s="313" customFormat="1"/>
    <row r="148" s="313" customFormat="1"/>
    <row r="149" s="313" customFormat="1"/>
    <row r="150" s="313" customFormat="1"/>
    <row r="151" s="313" customFormat="1"/>
    <row r="152" s="313" customFormat="1"/>
    <row r="153" s="313" customFormat="1"/>
    <row r="154" s="313" customFormat="1"/>
    <row r="155" s="313" customFormat="1"/>
    <row r="156" s="313" customFormat="1"/>
    <row r="157" s="313" customFormat="1"/>
    <row r="158" s="313" customFormat="1"/>
    <row r="159" s="313" customFormat="1"/>
    <row r="160" s="313" customFormat="1"/>
    <row r="161" s="313" customFormat="1"/>
    <row r="162" s="313" customFormat="1"/>
    <row r="163" s="313" customFormat="1"/>
    <row r="164" s="313" customFormat="1"/>
    <row r="165" s="313" customFormat="1"/>
    <row r="166" s="313" customFormat="1"/>
    <row r="167" s="313" customFormat="1"/>
    <row r="168" s="313" customFormat="1"/>
    <row r="169" s="313" customFormat="1"/>
    <row r="170" s="313" customFormat="1"/>
    <row r="171" s="313" customFormat="1"/>
    <row r="172" s="313" customFormat="1"/>
    <row r="173" s="313" customFormat="1"/>
    <row r="174" s="313" customFormat="1"/>
    <row r="175" s="313" customFormat="1"/>
    <row r="176" s="313" customFormat="1"/>
    <row r="177" s="313" customFormat="1"/>
    <row r="178" s="313" customFormat="1"/>
    <row r="179" s="313" customFormat="1"/>
    <row r="180" s="313" customFormat="1"/>
    <row r="181" s="313" customFormat="1"/>
    <row r="182" s="313" customFormat="1"/>
    <row r="183" s="313" customFormat="1"/>
    <row r="184" s="313" customFormat="1"/>
    <row r="185" s="313" customFormat="1"/>
    <row r="186" s="313" customFormat="1"/>
    <row r="187" s="313" customFormat="1"/>
    <row r="188" s="313" customFormat="1"/>
    <row r="189" s="313" customFormat="1"/>
    <row r="190" s="313" customFormat="1"/>
    <row r="191" s="313" customFormat="1"/>
    <row r="192" s="313" customFormat="1"/>
    <row r="193" s="313" customFormat="1"/>
    <row r="194" s="313" customFormat="1"/>
    <row r="195" s="313" customFormat="1"/>
    <row r="196" s="313" customFormat="1"/>
    <row r="197" s="313" customFormat="1"/>
    <row r="198" s="313" customFormat="1"/>
    <row r="199" s="313" customFormat="1"/>
    <row r="200" s="313" customFormat="1"/>
    <row r="201" s="313" customFormat="1"/>
    <row r="202" s="313" customFormat="1"/>
    <row r="203" s="313" customFormat="1"/>
    <row r="204" s="313" customFormat="1"/>
    <row r="205" s="313" customFormat="1"/>
    <row r="206" s="313" customFormat="1"/>
    <row r="207" s="313" customFormat="1"/>
    <row r="208" s="313" customFormat="1"/>
    <row r="209" s="313" customFormat="1"/>
    <row r="210" s="313" customFormat="1"/>
    <row r="211" s="313" customFormat="1"/>
    <row r="212" s="313" customFormat="1"/>
  </sheetData>
  <sheetProtection sheet="1" objects="1" scenarios="1"/>
  <phoneticPr fontId="0" type="noConversion"/>
  <hyperlinks>
    <hyperlink ref="A4" location="Werktuig!C5" display="Vervangings-waarde:"/>
    <hyperlink ref="A5" location="Werktuig!C6" display="Restwaarde:"/>
    <hyperlink ref="A6" location="Werktuig!C7" display="Gebruiks-uren"/>
    <hyperlink ref="A7" location="Werktuig!C8" display="Afschrijvingen."/>
    <hyperlink ref="A8" location="Werktuig!C11" display="Rente"/>
    <hyperlink ref="A9" location="Werktuig!C12" display="Reperatie en onderhoud"/>
    <hyperlink ref="A10" location="Werktuig!C14" display="arbeid eigen onderhoud"/>
    <hyperlink ref="A11" location="Werktuig!C15" display="Onroerend goed"/>
    <hyperlink ref="A12" location="Werktuig!C16" display="Verzekering"/>
    <hyperlink ref="A13" location="Werktuig!C17" display="Algemene kosten"/>
    <hyperlink ref="A16" location="Werktuig!C25" display="Tarief trekker"/>
    <hyperlink ref="A17" location="Werktuig!C31" display="Optie om andere eenheid in te voeren."/>
    <hyperlink ref="A20" location="Trekker!C4" display="Vermogen"/>
    <hyperlink ref="A21" location="Trekker!C5" display="Trekker!C5"/>
    <hyperlink ref="A22" location="Trekker!C6" display="Trekker!C6"/>
    <hyperlink ref="A23" location="Trekker!C7" display="Trekker!C7"/>
    <hyperlink ref="A24" location="Trekker!C8" display="Trekker!C8"/>
    <hyperlink ref="A25" location="Trekker!C11" display="Trekker!C11"/>
    <hyperlink ref="A26" location="Trekker!C12" display="Trekker!C12"/>
    <hyperlink ref="A27" location="Trekker!C14" display="Trekker!C14"/>
    <hyperlink ref="A28" location="Trekker!C15" display="Trekker!C15"/>
    <hyperlink ref="A29" location="Trekker!C16" display="Trekker!C16"/>
    <hyperlink ref="A30" location="Trekker!C17" display="Trekker!C17"/>
    <hyperlink ref="A31" location="Trekker!C23" display="Kosten per uur"/>
    <hyperlink ref="A32" location="Trekker!C24" display="Brandstof verbruik"/>
    <hyperlink ref="A33" location="Trekker!C26" display="Smeermiddelen"/>
    <hyperlink ref="A34" location="Trekker!C29" display="Arbeidskosten"/>
    <hyperlink ref="A35" location="Trekker!C30" display="Bedrijfsleidings-vergoeding"/>
    <hyperlink ref="A36" location="Trekker!C32" display="Trekker!C32"/>
    <hyperlink ref="A40" location="Zelfrijder!C5" display="Zelfrijder!C5"/>
    <hyperlink ref="A41" location="Zelfrijder!C6" display="Zelfrijder!C6"/>
    <hyperlink ref="A42" location="Zelfrijder!C7" display="Zelfrijder!C7"/>
    <hyperlink ref="A43" location="Zelfrijder!C8" display="Zelfrijder!C8"/>
    <hyperlink ref="A44" location="Zelfrijder!C11" display="Zelfrijder!C11"/>
    <hyperlink ref="A45" location="Zelfrijder!C12" display="Zelfrijder!C12"/>
    <hyperlink ref="A46" location="Zelfrijder!C14" display="Zelfrijder!C14"/>
    <hyperlink ref="A47" location="Zelfrijder!C15" display="Zelfrijder!C15"/>
    <hyperlink ref="A48" location="Zelfrijder!C16" display="Zelfrijder!C16"/>
    <hyperlink ref="A49" location="Zelfrijder!C17" display="Zelfrijder!C17"/>
    <hyperlink ref="A50" location="Zelfrijder!C24" display="Zelfrijder!C24"/>
    <hyperlink ref="A51" location="Zelfrijder!C24" display="Zelfrijder!C24"/>
    <hyperlink ref="A52" location="Zelfrijder!C26" display="Zelfrijder!C26"/>
    <hyperlink ref="A53" location="Zelfrijder!C29" display="Zelfrijder!C29"/>
    <hyperlink ref="A54" location="Zelfrijder!C31" display="Zelfrijder!C31"/>
    <hyperlink ref="A55" location="Zelfrijder!C32" display="Zelfrijder!C32"/>
    <hyperlink ref="A56" location="Zelfrijder!C38" display="Zelfrijder!C38"/>
    <hyperlink ref="A15" location="Werktuig!C22" display="Bedrijfsrisico"/>
    <hyperlink ref="A14" location="Werktuig!C22" display="Kosten per uur"/>
    <hyperlink ref="A39" location="Zelfrijder!C4" display="Vermogen"/>
    <hyperlink ref="A18" location="Werktuig!C35" display="Index berekenen"/>
    <hyperlink ref="A37" location="Trekker!C37" display="Trekker!C37"/>
    <hyperlink ref="A57" location="Zelfrijder!C42" display="Zelfrijder!C42"/>
  </hyperlinks>
  <pageMargins left="0.59055118110236227" right="0.38" top="0.74803149606299213" bottom="0.98425196850393704" header="0.51181102362204722" footer="0.51181102362204722"/>
  <pageSetup paperSize="9"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10</vt:i4>
      </vt:variant>
    </vt:vector>
  </HeadingPairs>
  <TitlesOfParts>
    <vt:vector size="16" baseType="lpstr">
      <vt:lpstr>Opening</vt:lpstr>
      <vt:lpstr>Trekker</vt:lpstr>
      <vt:lpstr>Werktuig</vt:lpstr>
      <vt:lpstr>Zelfrijder</vt:lpstr>
      <vt:lpstr>Index</vt:lpstr>
      <vt:lpstr>Toelichting</vt:lpstr>
      <vt:lpstr>Index!Afdrukbereik</vt:lpstr>
      <vt:lpstr>Trekker!Afdrukbereik</vt:lpstr>
      <vt:lpstr>Werktuig!Afdrukbereik</vt:lpstr>
      <vt:lpstr>Zelfrijder!Afdrukbereik</vt:lpstr>
      <vt:lpstr>Toelichting!Afdruktitels</vt:lpstr>
      <vt:lpstr>ja_nee</vt:lpstr>
      <vt:lpstr>Zelfrijder!Trekker</vt:lpstr>
      <vt:lpstr>Trekker</vt:lpstr>
      <vt:lpstr>werktuig</vt:lpstr>
      <vt:lpstr>Zelfrijder</vt:lpstr>
    </vt:vector>
  </TitlesOfParts>
  <Company>CUMELA Nederland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Henk de Jong</dc:creator>
  <cp:keywords>Model</cp:keywords>
  <dc:description>Het hier opgenomen model is opgesteld door de commissie kostprijsberekening van CUMELA Nederland, waarin ook de LTO alsmede werknemersvertegenwoordigers.</dc:description>
  <cp:lastModifiedBy>Elon van  Erp</cp:lastModifiedBy>
  <cp:lastPrinted>2015-07-08T08:23:21Z</cp:lastPrinted>
  <dcterms:created xsi:type="dcterms:W3CDTF">1996-11-06T15:12:22Z</dcterms:created>
  <dcterms:modified xsi:type="dcterms:W3CDTF">2017-10-23T07:10:14Z</dcterms:modified>
  <cp:category>Tariefberekening</cp:category>
</cp:coreProperties>
</file>