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45" windowWidth="12120" windowHeight="8835" tabRatio="887" activeTab="1"/>
  </bookViews>
  <sheets>
    <sheet name="introductie" sheetId="1" r:id="rId1"/>
    <sheet name="begroting invoerblad" sheetId="2" r:id="rId2"/>
    <sheet name="werkplanning blad" sheetId="3" r:id="rId3"/>
    <sheet name="offerte" sheetId="4" r:id="rId4"/>
    <sheet name="uurloon" sheetId="5" r:id="rId5"/>
    <sheet name="machine kosten" sheetId="6" r:id="rId6"/>
    <sheet name="leeg blad" sheetId="7" r:id="rId7"/>
  </sheets>
  <definedNames>
    <definedName name="_xlnm.Print_Area" localSheetId="1">'begroting invoerblad'!$A$1:$T$58</definedName>
    <definedName name="_xlnm.Print_Area" localSheetId="0">'introductie'!$A$1:$P$35</definedName>
    <definedName name="_xlnm.Print_Area" localSheetId="5">'machine kosten'!$A$1:$E$53</definedName>
    <definedName name="_xlnm.Print_Area" localSheetId="3">'offerte'!$A$1:$E$26</definedName>
    <definedName name="_xlnm.Print_Area" localSheetId="4">'uurloon'!$A$1:$G$28</definedName>
    <definedName name="_xlnm.Print_Area" localSheetId="2">'werkplanning blad'!$A$1:$Z$65</definedName>
    <definedName name="Z_0C0C2313_9595_4D28_96B6_0D9BC7D46DFB_.wvu.Cols" localSheetId="2" hidden="1">'werkplanning blad'!$W:$Z</definedName>
    <definedName name="Z_0C0C2313_9595_4D28_96B6_0D9BC7D46DFB_.wvu.PrintArea" localSheetId="1" hidden="1">'begroting invoerblad'!$A$1:$T$58</definedName>
    <definedName name="Z_0C0C2313_9595_4D28_96B6_0D9BC7D46DFB_.wvu.PrintArea" localSheetId="0" hidden="1">'introductie'!$A$1:$P$35</definedName>
    <definedName name="Z_0C0C2313_9595_4D28_96B6_0D9BC7D46DFB_.wvu.PrintArea" localSheetId="5" hidden="1">'machine kosten'!$A$1:$E$53</definedName>
    <definedName name="Z_0C0C2313_9595_4D28_96B6_0D9BC7D46DFB_.wvu.PrintArea" localSheetId="3" hidden="1">'offerte'!$A$1:$E$26</definedName>
    <definedName name="Z_0C0C2313_9595_4D28_96B6_0D9BC7D46DFB_.wvu.PrintArea" localSheetId="4" hidden="1">'uurloon'!$A$1:$G$28</definedName>
    <definedName name="Z_0C0C2313_9595_4D28_96B6_0D9BC7D46DFB_.wvu.PrintArea" localSheetId="2" hidden="1">'werkplanning blad'!$A$1:$Z$65</definedName>
    <definedName name="Z_31738478_FE06_11D4_8C09_BDC3135B8315_.wvu.Cols" localSheetId="2" hidden="1">'werkplanning blad'!$W:$Z</definedName>
    <definedName name="Z_31738478_FE06_11D4_8C09_BDC3135B8315_.wvu.PrintArea" localSheetId="1" hidden="1">'begroting invoerblad'!$A$1:$T$58</definedName>
    <definedName name="Z_31738478_FE06_11D4_8C09_BDC3135B8315_.wvu.PrintArea" localSheetId="0" hidden="1">'introductie'!$A$1:$P$35</definedName>
    <definedName name="Z_31738478_FE06_11D4_8C09_BDC3135B8315_.wvu.PrintArea" localSheetId="5" hidden="1">'machine kosten'!$A$1:$E$53</definedName>
    <definedName name="Z_31738478_FE06_11D4_8C09_BDC3135B8315_.wvu.PrintArea" localSheetId="3" hidden="1">'offerte'!$A$1:$E$26</definedName>
    <definedName name="Z_31738478_FE06_11D4_8C09_BDC3135B8315_.wvu.PrintArea" localSheetId="4" hidden="1">'uurloon'!$A$1:$G$28</definedName>
    <definedName name="Z_31738478_FE06_11D4_8C09_BDC3135B8315_.wvu.PrintArea" localSheetId="2" hidden="1">'werkplanning blad'!$A$1:$Z$65</definedName>
    <definedName name="Z_85539282_C613_4A81_93CE_B440D94561E8_.wvu.Cols" localSheetId="2" hidden="1">'werkplanning blad'!$W:$Z</definedName>
    <definedName name="Z_85539282_C613_4A81_93CE_B440D94561E8_.wvu.PrintArea" localSheetId="1" hidden="1">'begroting invoerblad'!$A$1:$T$58</definedName>
    <definedName name="Z_85539282_C613_4A81_93CE_B440D94561E8_.wvu.PrintArea" localSheetId="0" hidden="1">'introductie'!$A$1:$P$35</definedName>
    <definedName name="Z_85539282_C613_4A81_93CE_B440D94561E8_.wvu.PrintArea" localSheetId="5" hidden="1">'machine kosten'!$A$1:$E$53</definedName>
    <definedName name="Z_85539282_C613_4A81_93CE_B440D94561E8_.wvu.PrintArea" localSheetId="3" hidden="1">'offerte'!$A$1:$E$26</definedName>
    <definedName name="Z_85539282_C613_4A81_93CE_B440D94561E8_.wvu.PrintArea" localSheetId="4" hidden="1">'uurloon'!$A$1:$G$28</definedName>
    <definedName name="Z_85539282_C613_4A81_93CE_B440D94561E8_.wvu.PrintArea" localSheetId="2" hidden="1">'werkplanning blad'!$A$1:$Z$65</definedName>
    <definedName name="Z_98866754_EB5E_4AC1_9639_627177901547_.wvu.Cols" localSheetId="2" hidden="1">'werkplanning blad'!$W:$Z</definedName>
    <definedName name="Z_98866754_EB5E_4AC1_9639_627177901547_.wvu.PrintArea" localSheetId="1" hidden="1">'begroting invoerblad'!$A$1:$T$58</definedName>
    <definedName name="Z_98866754_EB5E_4AC1_9639_627177901547_.wvu.PrintArea" localSheetId="0" hidden="1">'introductie'!$A$1:$P$35</definedName>
    <definedName name="Z_98866754_EB5E_4AC1_9639_627177901547_.wvu.PrintArea" localSheetId="5" hidden="1">'machine kosten'!$A$1:$E$53</definedName>
    <definedName name="Z_98866754_EB5E_4AC1_9639_627177901547_.wvu.PrintArea" localSheetId="3" hidden="1">'offerte'!$A$1:$E$26</definedName>
    <definedName name="Z_98866754_EB5E_4AC1_9639_627177901547_.wvu.PrintArea" localSheetId="4" hidden="1">'uurloon'!$A$1:$G$28</definedName>
    <definedName name="Z_98866754_EB5E_4AC1_9639_627177901547_.wvu.PrintArea" localSheetId="2" hidden="1">'werkplanning blad'!$A$1:$Z$65</definedName>
    <definedName name="Z_FB9B4A41_187B_11D5_9D2D_00D0B7DE9027_.wvu.Cols" localSheetId="2" hidden="1">'werkplanning blad'!$W:$Z</definedName>
    <definedName name="Z_FB9B4A41_187B_11D5_9D2D_00D0B7DE9027_.wvu.PrintArea" localSheetId="1" hidden="1">'begroting invoerblad'!$A$1:$T$58</definedName>
    <definedName name="Z_FB9B4A41_187B_11D5_9D2D_00D0B7DE9027_.wvu.PrintArea" localSheetId="0" hidden="1">'introductie'!$A$1:$P$35</definedName>
    <definedName name="Z_FB9B4A41_187B_11D5_9D2D_00D0B7DE9027_.wvu.PrintArea" localSheetId="5" hidden="1">'machine kosten'!$A$1:$E$53</definedName>
    <definedName name="Z_FB9B4A41_187B_11D5_9D2D_00D0B7DE9027_.wvu.PrintArea" localSheetId="3" hidden="1">'offerte'!$A$1:$E$26</definedName>
    <definedName name="Z_FB9B4A41_187B_11D5_9D2D_00D0B7DE9027_.wvu.PrintArea" localSheetId="4" hidden="1">'uurloon'!$A$1:$G$28</definedName>
    <definedName name="Z_FB9B4A41_187B_11D5_9D2D_00D0B7DE9027_.wvu.PrintArea" localSheetId="2" hidden="1">'werkplanning blad'!$A$1:$Z$65</definedName>
  </definedNames>
  <calcPr fullCalcOnLoad="1"/>
</workbook>
</file>

<file path=xl/comments2.xml><?xml version="1.0" encoding="utf-8"?>
<comments xmlns="http://schemas.openxmlformats.org/spreadsheetml/2006/main">
  <authors>
    <author>VMBO</author>
    <author>Hans Mulder</author>
    <author>J.M. Mulder</author>
  </authors>
  <commentList>
    <comment ref="F4" authorId="0">
      <text>
        <r>
          <rPr>
            <sz val="10"/>
            <rFont val="Arial"/>
            <family val="0"/>
          </rPr>
          <t>furmule in de cel is:d4*e4
min per eenh*aantal eenh/60</t>
        </r>
      </text>
    </comment>
    <comment ref="K4" authorId="0">
      <text>
        <r>
          <rPr>
            <sz val="10"/>
            <rFont val="Arial"/>
            <family val="0"/>
          </rPr>
          <t xml:space="preserve">furmule in de cel is:i4*j4
min per eenh*aantal eenh/60
</t>
        </r>
      </text>
    </comment>
    <comment ref="P4" authorId="1">
      <text>
        <r>
          <rPr>
            <sz val="10"/>
            <rFont val="Arial"/>
            <family val="0"/>
          </rPr>
          <t xml:space="preserve">is n4*o4 bij hoog btw tarief
</t>
        </r>
      </text>
    </comment>
    <comment ref="S4" authorId="1">
      <text>
        <r>
          <rPr>
            <sz val="10"/>
            <rFont val="Arial"/>
            <family val="0"/>
          </rPr>
          <t xml:space="preserve">is q4*r4 bij laag btw tarief
</t>
        </r>
      </text>
    </comment>
    <comment ref="P43" authorId="1">
      <text>
        <r>
          <rPr>
            <sz val="10"/>
            <rFont val="Arial"/>
            <family val="0"/>
          </rPr>
          <t xml:space="preserve">totaal van de bestelde producten
</t>
        </r>
      </text>
    </comment>
    <comment ref="P44" authorId="1">
      <text>
        <r>
          <rPr>
            <sz val="10"/>
            <rFont val="Arial"/>
            <family val="0"/>
          </rPr>
          <t xml:space="preserve">19% van p43
</t>
        </r>
      </text>
    </comment>
    <comment ref="S44" authorId="1">
      <text>
        <r>
          <rPr>
            <sz val="10"/>
            <rFont val="Arial"/>
            <family val="0"/>
          </rPr>
          <t xml:space="preserve">6% vans43
</t>
        </r>
      </text>
    </comment>
    <comment ref="S45" authorId="1">
      <text>
        <r>
          <rPr>
            <sz val="10"/>
            <rFont val="Arial"/>
            <family val="0"/>
          </rPr>
          <t xml:space="preserve">totaal van rij s
</t>
        </r>
      </text>
    </comment>
    <comment ref="P45" authorId="1">
      <text>
        <r>
          <rPr>
            <sz val="10"/>
            <rFont val="Arial"/>
            <family val="0"/>
          </rPr>
          <t>totaal van rij p</t>
        </r>
      </text>
    </comment>
    <comment ref="K44" authorId="1">
      <text>
        <r>
          <rPr>
            <sz val="10"/>
            <rFont val="Arial"/>
            <family val="0"/>
          </rPr>
          <t>totaal *uurtarief</t>
        </r>
      </text>
    </comment>
    <comment ref="K45" authorId="1">
      <text>
        <r>
          <rPr>
            <sz val="10"/>
            <rFont val="Arial"/>
            <family val="0"/>
          </rPr>
          <t>de btw</t>
        </r>
      </text>
    </comment>
    <comment ref="K46" authorId="1">
      <text>
        <r>
          <rPr>
            <sz val="10"/>
            <rFont val="Arial"/>
            <family val="0"/>
          </rPr>
          <t>totaal machine uren</t>
        </r>
      </text>
    </comment>
    <comment ref="F43" authorId="1">
      <text>
        <r>
          <rPr>
            <sz val="10"/>
            <rFont val="Arial"/>
            <family val="0"/>
          </rPr>
          <t>totaal uren</t>
        </r>
        <r>
          <rPr>
            <sz val="10"/>
            <rFont val="Arial"/>
            <family val="0"/>
          </rPr>
          <t xml:space="preserve">
</t>
        </r>
      </text>
    </comment>
    <comment ref="F44" authorId="1">
      <text>
        <r>
          <rPr>
            <sz val="10"/>
            <rFont val="Arial"/>
            <family val="0"/>
          </rPr>
          <t>totaal *uurtarief</t>
        </r>
      </text>
    </comment>
    <comment ref="F45" authorId="1">
      <text>
        <r>
          <rPr>
            <sz val="10"/>
            <rFont val="Arial"/>
            <family val="0"/>
          </rPr>
          <t>de btw</t>
        </r>
      </text>
    </comment>
    <comment ref="P48" authorId="1">
      <text>
        <r>
          <rPr>
            <sz val="10"/>
            <rFont val="Arial"/>
            <family val="0"/>
          </rPr>
          <t xml:space="preserve">dit isf46+k46+p46+s46
</t>
        </r>
      </text>
    </comment>
    <comment ref="K43" authorId="1">
      <text>
        <r>
          <rPr>
            <sz val="10"/>
            <rFont val="Arial"/>
            <family val="0"/>
          </rPr>
          <t>totaal uren</t>
        </r>
        <r>
          <rPr>
            <sz val="10"/>
            <rFont val="Arial"/>
            <family val="0"/>
          </rPr>
          <t xml:space="preserve">
</t>
        </r>
      </text>
    </comment>
    <comment ref="S43" authorId="1">
      <text>
        <r>
          <rPr>
            <sz val="10"/>
            <rFont val="Arial"/>
            <family val="0"/>
          </rPr>
          <t xml:space="preserve">totaal van de bestelde producten
</t>
        </r>
      </text>
    </comment>
    <comment ref="E9" authorId="1">
      <text>
        <r>
          <rPr>
            <sz val="10"/>
            <rFont val="Arial"/>
            <family val="0"/>
          </rPr>
          <t>Altijd het aantal eenheden invullen</t>
        </r>
      </text>
    </comment>
    <comment ref="F46" authorId="2">
      <text>
        <r>
          <rPr>
            <sz val="10"/>
            <rFont val="Arial"/>
            <family val="0"/>
          </rPr>
          <t>J.M. Mulder:</t>
        </r>
        <r>
          <rPr>
            <sz val="10"/>
            <rFont val="Arial"/>
            <family val="0"/>
          </rPr>
          <t xml:space="preserve">
totaal manuren
</t>
        </r>
      </text>
    </comment>
  </commentList>
</comments>
</file>

<file path=xl/comments7.xml><?xml version="1.0" encoding="utf-8"?>
<comments xmlns="http://schemas.openxmlformats.org/spreadsheetml/2006/main">
  <authors>
    <author>VMBO</author>
    <author>Hans Mulder</author>
  </authors>
  <commentList>
    <comment ref="F4" authorId="0">
      <text>
        <r>
          <rPr>
            <sz val="10"/>
            <rFont val="Arial"/>
            <family val="0"/>
          </rPr>
          <t xml:space="preserve">furmule in de cel is:d4*e4
min per eenh*aantal eenh/60
</t>
        </r>
      </text>
    </comment>
    <comment ref="K4" authorId="0">
      <text>
        <r>
          <rPr>
            <sz val="10"/>
            <rFont val="Arial"/>
            <family val="0"/>
          </rPr>
          <t xml:space="preserve">furmule in de cel is:i4*j4
min per eenh*aantal eenh/60
</t>
        </r>
      </text>
    </comment>
    <comment ref="P4" authorId="1">
      <text>
        <r>
          <rPr>
            <sz val="10"/>
            <rFont val="Arial"/>
            <family val="0"/>
          </rPr>
          <t xml:space="preserve">is n4*o4 bij hoog btw tarief
</t>
        </r>
      </text>
    </comment>
    <comment ref="S4" authorId="1">
      <text>
        <r>
          <rPr>
            <sz val="10"/>
            <rFont val="Arial"/>
            <family val="0"/>
          </rPr>
          <t xml:space="preserve">is q4*r4 bij laag btw tarief
</t>
        </r>
      </text>
    </comment>
    <comment ref="E9" authorId="1">
      <text>
        <r>
          <rPr>
            <sz val="10"/>
            <rFont val="Arial"/>
            <family val="0"/>
          </rPr>
          <t xml:space="preserve">Altijd het aantal eenheden invullen
</t>
        </r>
      </text>
    </comment>
    <comment ref="F43" authorId="1">
      <text>
        <r>
          <rPr>
            <sz val="10"/>
            <rFont val="Arial"/>
            <family val="0"/>
          </rPr>
          <t>totaal uren</t>
        </r>
        <r>
          <rPr>
            <sz val="10"/>
            <rFont val="Arial"/>
            <family val="0"/>
          </rPr>
          <t xml:space="preserve">
</t>
        </r>
      </text>
    </comment>
    <comment ref="K43" authorId="1">
      <text>
        <r>
          <rPr>
            <sz val="10"/>
            <rFont val="Arial"/>
            <family val="0"/>
          </rPr>
          <t>totaal uren</t>
        </r>
        <r>
          <rPr>
            <sz val="10"/>
            <rFont val="Arial"/>
            <family val="0"/>
          </rPr>
          <t xml:space="preserve">
</t>
        </r>
      </text>
    </comment>
    <comment ref="P43" authorId="1">
      <text>
        <r>
          <rPr>
            <sz val="10"/>
            <rFont val="Arial"/>
            <family val="0"/>
          </rPr>
          <t xml:space="preserve">totaal van de bestelde producten
</t>
        </r>
      </text>
    </comment>
    <comment ref="S43" authorId="1">
      <text>
        <r>
          <rPr>
            <sz val="10"/>
            <rFont val="Arial"/>
            <family val="0"/>
          </rPr>
          <t xml:space="preserve">totaal van de bestelde producten
</t>
        </r>
      </text>
    </comment>
    <comment ref="F44" authorId="1">
      <text>
        <r>
          <rPr>
            <sz val="10"/>
            <rFont val="Arial"/>
            <family val="0"/>
          </rPr>
          <t xml:space="preserve">totaal *uurtarief
</t>
        </r>
      </text>
    </comment>
    <comment ref="K44" authorId="1">
      <text>
        <r>
          <rPr>
            <sz val="10"/>
            <rFont val="Arial"/>
            <family val="0"/>
          </rPr>
          <t xml:space="preserve">totaal *uurtarief
</t>
        </r>
      </text>
    </comment>
    <comment ref="P44" authorId="1">
      <text>
        <r>
          <rPr>
            <sz val="10"/>
            <rFont val="Arial"/>
            <family val="0"/>
          </rPr>
          <t xml:space="preserve">19% van p43
</t>
        </r>
      </text>
    </comment>
    <comment ref="S44" authorId="1">
      <text>
        <r>
          <rPr>
            <sz val="10"/>
            <rFont val="Arial"/>
            <family val="0"/>
          </rPr>
          <t xml:space="preserve">6% vans43
</t>
        </r>
      </text>
    </comment>
    <comment ref="F45" authorId="1">
      <text>
        <r>
          <rPr>
            <sz val="10"/>
            <rFont val="Arial"/>
            <family val="0"/>
          </rPr>
          <t xml:space="preserve">de btw
</t>
        </r>
      </text>
    </comment>
    <comment ref="K45" authorId="1">
      <text>
        <r>
          <rPr>
            <sz val="10"/>
            <rFont val="Arial"/>
            <family val="0"/>
          </rPr>
          <t xml:space="preserve">de btw
</t>
        </r>
      </text>
    </comment>
    <comment ref="P45" authorId="1">
      <text>
        <r>
          <rPr>
            <sz val="10"/>
            <rFont val="Arial"/>
            <family val="0"/>
          </rPr>
          <t xml:space="preserve">totaal van rij p
</t>
        </r>
      </text>
    </comment>
    <comment ref="S45" authorId="1">
      <text>
        <r>
          <rPr>
            <sz val="10"/>
            <rFont val="Arial"/>
            <family val="0"/>
          </rPr>
          <t xml:space="preserve">totaal van rij s
</t>
        </r>
      </text>
    </comment>
    <comment ref="F46" authorId="1">
      <text>
        <r>
          <rPr>
            <sz val="10"/>
            <rFont val="Arial"/>
            <family val="0"/>
          </rPr>
          <t xml:space="preserve">totaal machine uren
</t>
        </r>
      </text>
    </comment>
    <comment ref="K46" authorId="1">
      <text>
        <r>
          <rPr>
            <sz val="10"/>
            <rFont val="Arial"/>
            <family val="0"/>
          </rPr>
          <t xml:space="preserve">totaal machine uren
</t>
        </r>
      </text>
    </comment>
    <comment ref="P48" authorId="1">
      <text>
        <r>
          <rPr>
            <sz val="10"/>
            <rFont val="Arial"/>
            <family val="0"/>
          </rPr>
          <t xml:space="preserve">dit isf46+k46+p46+s46
</t>
        </r>
      </text>
    </comment>
  </commentList>
</comments>
</file>

<file path=xl/sharedStrings.xml><?xml version="1.0" encoding="utf-8"?>
<sst xmlns="http://schemas.openxmlformats.org/spreadsheetml/2006/main" count="382" uniqueCount="222">
  <si>
    <t>werkomschrijving</t>
  </si>
  <si>
    <t>arbeid</t>
  </si>
  <si>
    <t>eenheid</t>
  </si>
  <si>
    <t>min per eenheid</t>
  </si>
  <si>
    <t>aantal eenheden</t>
  </si>
  <si>
    <t>machines</t>
  </si>
  <si>
    <t>materiaal</t>
  </si>
  <si>
    <t>totaal</t>
  </si>
  <si>
    <t>hoevh btw hoog</t>
  </si>
  <si>
    <t>code</t>
  </si>
  <si>
    <t xml:space="preserve">imag </t>
  </si>
  <si>
    <t>totaal tijd in uren</t>
  </si>
  <si>
    <t>prijs per eenh</t>
  </si>
  <si>
    <t>totaal uren</t>
  </si>
  <si>
    <t>uurloon</t>
  </si>
  <si>
    <t>btw</t>
  </si>
  <si>
    <t xml:space="preserve">totaal </t>
  </si>
  <si>
    <t>uren</t>
  </si>
  <si>
    <t>prijs</t>
  </si>
  <si>
    <t>Totaal</t>
  </si>
  <si>
    <t>btw laag</t>
  </si>
  <si>
    <t>Datum:</t>
  </si>
  <si>
    <t>Gemaakt door:</t>
  </si>
  <si>
    <t>Object:</t>
  </si>
  <si>
    <t>Aantal benodigde uren volgens begroting:</t>
  </si>
  <si>
    <t>Aantal mandagen:</t>
  </si>
  <si>
    <t>Max. te benutten werkbare dagen</t>
  </si>
  <si>
    <t>Start- / opleverdatum:</t>
  </si>
  <si>
    <t>Werkplanning aanleg</t>
  </si>
  <si>
    <t>Werkzaamheden:</t>
  </si>
  <si>
    <t>Nr.</t>
  </si>
  <si>
    <t>Dagnrs.</t>
  </si>
  <si>
    <t>manuren</t>
  </si>
  <si>
    <t>machine uren</t>
  </si>
  <si>
    <t>Aantal personen</t>
  </si>
  <si>
    <t>totaal tijd</t>
  </si>
  <si>
    <t>maximale tijd per dag</t>
  </si>
  <si>
    <t xml:space="preserve">tijd over / tekort </t>
  </si>
  <si>
    <t>Machine</t>
  </si>
  <si>
    <t>Offerte voor de fam</t>
  </si>
  <si>
    <t>Gemaakt door</t>
  </si>
  <si>
    <t>H. Mulder</t>
  </si>
  <si>
    <t>Mosterdhof 250</t>
  </si>
  <si>
    <t>6931 AV Westervoort</t>
  </si>
  <si>
    <t>Tel: 026-3117477</t>
  </si>
  <si>
    <t>object:</t>
  </si>
  <si>
    <t>machine prijs inkl 1man</t>
  </si>
  <si>
    <t>totaalprijs btw hoog</t>
  </si>
  <si>
    <t>hoeveelheid btw laag</t>
  </si>
  <si>
    <t>Hoe ga je met dit programma om?</t>
  </si>
  <si>
    <t>Dit programma is bedoelt om inzicht te krijgen in het min of meer geautomatiseerd maken van een bestek, werkplanning en offerte.</t>
  </si>
  <si>
    <t>Tevens bevat dit de mogelijkheid om het arbeidsuurloon en de tarieven voor de machines in te voeren.</t>
  </si>
  <si>
    <t>Ik hoop op een leerzame les.</t>
  </si>
  <si>
    <t>Om verder te komen moet je naar het volgende werkblad. Dit kun je onderin aanklikken met de linkermuisknop.</t>
  </si>
  <si>
    <t>P.S. het is handig dat je iets weet van EXEL.</t>
  </si>
  <si>
    <t>Als je dit niet weet zal ik je opweg helpen.</t>
  </si>
  <si>
    <t>Boven aan dit werkblad zie je allerlei functies, deze zal ik iets toelichten.</t>
  </si>
  <si>
    <t>Op de eerste werkbalk zie je geschreven tekst.</t>
  </si>
  <si>
    <t>De woorden bestand, bewerken enz. kun je aanklikken met je linkermuisknop, daarna zie je een aantal opdrachten. Wat je wilt dat het programma doet moet je dan aanklikken.</t>
  </si>
  <si>
    <t>Op de tweede werkbalk zie je knoppen, als je er met de aanwijzer van de muis overheen gaat dan komt er tekst naarboven en je ziet vanzelf wat je ermee kunt doen.</t>
  </si>
  <si>
    <t>Op de derde werkbalk kun je de celopmaak veranderen, o.a. lettertype verandren en lettergrootte veranderen, vet, cursief etc.</t>
  </si>
  <si>
    <t>Op de vierde werkbalk zie je in welke cel je bezig bent b.v. A24 dat is deze cel. Verder zie je welke functie die cel heeft gekregen.</t>
  </si>
  <si>
    <t>Op het invoerblad heb ik een aantal rode "stippen" gemaakt, als je hieroveren gaat, zie je wat er met die cel aan de hand is.</t>
  </si>
  <si>
    <t>verhardingen</t>
  </si>
  <si>
    <t>m2</t>
  </si>
  <si>
    <t>m3</t>
  </si>
  <si>
    <t>tegels</t>
  </si>
  <si>
    <t>cunetzand</t>
  </si>
  <si>
    <t>trilplaat</t>
  </si>
  <si>
    <t>st</t>
  </si>
  <si>
    <t>knipper</t>
  </si>
  <si>
    <t>vasteplanten</t>
  </si>
  <si>
    <t>heesters</t>
  </si>
  <si>
    <t>bomen</t>
  </si>
  <si>
    <t>spitten handkracht</t>
  </si>
  <si>
    <t>m1</t>
  </si>
  <si>
    <t>transport</t>
  </si>
  <si>
    <t>haagplanten</t>
  </si>
  <si>
    <t>afscheidingen</t>
  </si>
  <si>
    <t>100m2</t>
  </si>
  <si>
    <t>dag</t>
  </si>
  <si>
    <t>de werzaamheden uitgevoerd</t>
  </si>
  <si>
    <t>Onder de voorwaarden van de NHG worden:</t>
  </si>
  <si>
    <t>en de producten geleverd.</t>
  </si>
  <si>
    <t>Voor accoord getekend:</t>
  </si>
  <si>
    <t>voorbereiding</t>
  </si>
  <si>
    <t>totaal ex btw</t>
  </si>
  <si>
    <t>totaal incl btw</t>
  </si>
  <si>
    <t>Machinekosten</t>
  </si>
  <si>
    <t>Omschrijving</t>
  </si>
  <si>
    <t>Toelichting</t>
  </si>
  <si>
    <t>A</t>
  </si>
  <si>
    <t>Machinesoort</t>
  </si>
  <si>
    <t>Bosmaaier</t>
  </si>
  <si>
    <t>B</t>
  </si>
  <si>
    <t>Vermogen</t>
  </si>
  <si>
    <t>3 K W</t>
  </si>
  <si>
    <t>C</t>
  </si>
  <si>
    <t>Aanschafprijs</t>
  </si>
  <si>
    <t>D</t>
  </si>
  <si>
    <t>Restwaarde</t>
  </si>
  <si>
    <t>E</t>
  </si>
  <si>
    <t>Huidige nieuwwaarde</t>
  </si>
  <si>
    <t>F</t>
  </si>
  <si>
    <t>Technische levensduur</t>
  </si>
  <si>
    <t>G</t>
  </si>
  <si>
    <t>Draaiuren</t>
  </si>
  <si>
    <t>uur/ jaar</t>
  </si>
  <si>
    <t>H</t>
  </si>
  <si>
    <t>rente</t>
  </si>
  <si>
    <t>I</t>
  </si>
  <si>
    <t>Afschrijfmethode</t>
  </si>
  <si>
    <t>vervangingswaarde</t>
  </si>
  <si>
    <t>J</t>
  </si>
  <si>
    <t>Algemene kosten</t>
  </si>
  <si>
    <t>K</t>
  </si>
  <si>
    <t>Onderhoud/ brandstof</t>
  </si>
  <si>
    <t>aanschafprijs</t>
  </si>
  <si>
    <t>L</t>
  </si>
  <si>
    <t>Brandstof/ Smeermiddelen</t>
  </si>
  <si>
    <t>per uur</t>
  </si>
  <si>
    <t>M</t>
  </si>
  <si>
    <t>Verzekering</t>
  </si>
  <si>
    <t>Kleine werktuigen</t>
  </si>
  <si>
    <t>Kosten</t>
  </si>
  <si>
    <t>formule</t>
  </si>
  <si>
    <t>getallen</t>
  </si>
  <si>
    <t>bedrag</t>
  </si>
  <si>
    <t>afschrijving</t>
  </si>
  <si>
    <t>g/f*(e-d)</t>
  </si>
  <si>
    <t>500/1000*1800</t>
  </si>
  <si>
    <t>h/100*(e+d)/2</t>
  </si>
  <si>
    <t>6/100*2200/2</t>
  </si>
  <si>
    <t>onderhoud/ reparatie</t>
  </si>
  <si>
    <t>k/100*e</t>
  </si>
  <si>
    <t>10/100*2000</t>
  </si>
  <si>
    <t>verzekering</t>
  </si>
  <si>
    <t>m/1000*e</t>
  </si>
  <si>
    <t>150/1000*2000</t>
  </si>
  <si>
    <t>algemene kosten</t>
  </si>
  <si>
    <t>j/100*e</t>
  </si>
  <si>
    <t>brandstof en smeermiddelen</t>
  </si>
  <si>
    <t>l*g</t>
  </si>
  <si>
    <t>2,5*500</t>
  </si>
  <si>
    <t>netto-prijs per uur</t>
  </si>
  <si>
    <t>totaal/g</t>
  </si>
  <si>
    <t xml:space="preserve"> fl -   </t>
  </si>
  <si>
    <t>SCHRIJFLOONBEREKENING</t>
  </si>
  <si>
    <t>JAARLOONKOSTEN</t>
  </si>
  <si>
    <t>Brutojaarloon</t>
  </si>
  <si>
    <t>`Cao - loon * 52,2</t>
  </si>
  <si>
    <t>Vakantie toeslag</t>
  </si>
  <si>
    <t>Werkgeversdeel verzekeringen:</t>
  </si>
  <si>
    <t>ZW, WW, SFW 10,35 % VAN A</t>
  </si>
  <si>
    <t>Premies</t>
  </si>
  <si>
    <t>suwas, stivos, or, stosas, bpl 17,58% van A</t>
  </si>
  <si>
    <t>Overhevelingstoeslag</t>
  </si>
  <si>
    <t>11,5% van A</t>
  </si>
  <si>
    <t>Jaarloonkosten</t>
  </si>
  <si>
    <t>PRODUKTIEVE UREN</t>
  </si>
  <si>
    <t>Aantal uren per jaar</t>
  </si>
  <si>
    <t>52,2 weken/ jaar 40 uren per week</t>
  </si>
  <si>
    <t>vakantie dagen</t>
  </si>
  <si>
    <t>25 stuks 8 uur per dag</t>
  </si>
  <si>
    <t>roostervrijedagen</t>
  </si>
  <si>
    <t>19 stuks 8 uur per dag</t>
  </si>
  <si>
    <t>ziekte verzuim</t>
  </si>
  <si>
    <t>4% van c</t>
  </si>
  <si>
    <t>urenverlies</t>
  </si>
  <si>
    <t>regenverlet omrijden, communicatie 10% van c</t>
  </si>
  <si>
    <t>Directe loonkosten/uur</t>
  </si>
  <si>
    <t>B/D</t>
  </si>
  <si>
    <t>Indirecte kosten/ uur</t>
  </si>
  <si>
    <t>loon ondernemer, administratie, grond,.50% van e</t>
  </si>
  <si>
    <t xml:space="preserve"> gebouwen, transportmiddelen, </t>
  </si>
  <si>
    <t>kleingereedschap, afschrijving, etc</t>
  </si>
  <si>
    <t>rente en risico van opslag</t>
  </si>
  <si>
    <t>10% van F</t>
  </si>
  <si>
    <t>Winst</t>
  </si>
  <si>
    <t>5% van G</t>
  </si>
  <si>
    <t>Schrijfloon per uur (ex BTW)</t>
  </si>
  <si>
    <t>Hans Mulder</t>
  </si>
  <si>
    <t>opschonen</t>
  </si>
  <si>
    <t>ingw. Ontwer</t>
  </si>
  <si>
    <t>man bij hydr. Kraan</t>
  </si>
  <si>
    <t>kraan</t>
  </si>
  <si>
    <t>compost</t>
  </si>
  <si>
    <t>compost verspreiden</t>
  </si>
  <si>
    <t>cunet uitgraven</t>
  </si>
  <si>
    <t>kraan uitgraven</t>
  </si>
  <si>
    <t>zand aanvullen</t>
  </si>
  <si>
    <t>trillen</t>
  </si>
  <si>
    <t>4 uur</t>
  </si>
  <si>
    <t>aanvullen</t>
  </si>
  <si>
    <t>banden stellen</t>
  </si>
  <si>
    <t>1m</t>
  </si>
  <si>
    <t>banden</t>
  </si>
  <si>
    <t>m</t>
  </si>
  <si>
    <t>tegels leggen</t>
  </si>
  <si>
    <t>frees 0 ,5 m</t>
  </si>
  <si>
    <t>planten boom 0,5* 0,5* 0,5 incl afwerking</t>
  </si>
  <si>
    <t>planten heesters incl afw 0,3 *0,3* 0,3</t>
  </si>
  <si>
    <t>100 st</t>
  </si>
  <si>
    <t>kruidachtigen ca 8st /m2</t>
  </si>
  <si>
    <t>grond bewerking en inplanten</t>
  </si>
  <si>
    <t>boompalen band</t>
  </si>
  <si>
    <t>planten haag incl afwerking</t>
  </si>
  <si>
    <t>container groenafval</t>
  </si>
  <si>
    <t>container puin</t>
  </si>
  <si>
    <t>muur 50 hoog incl fundering afwerking</t>
  </si>
  <si>
    <t>metselstenen</t>
  </si>
  <si>
    <t>zandsteen</t>
  </si>
  <si>
    <t>mortel</t>
  </si>
  <si>
    <t>25 kg</t>
  </si>
  <si>
    <t>machine</t>
  </si>
  <si>
    <t>gazon</t>
  </si>
  <si>
    <t>zaad</t>
  </si>
  <si>
    <t>kg</t>
  </si>
  <si>
    <t>M. Beune</t>
  </si>
  <si>
    <t>Levingskamp 28</t>
  </si>
  <si>
    <t>7524 bc Enschede</t>
  </si>
  <si>
    <t>Tel:053-4358346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</si>
</sst>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##0.00_ ;\-#,##0.00\ "/>
    <numFmt numFmtId="179" formatCode="#,##0.0_ ;\-#,##0.0\ "/>
    <numFmt numFmtId="180" formatCode="#,##0_ ;\-#,##0\ "/>
  </numFmts>
  <fonts count="15">
    <font>
      <sz val="10"/>
      <name val="Arial"/>
      <family val="0"/>
    </font>
    <font>
      <b/>
      <sz val="10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shrinkToFit="1"/>
    </xf>
    <xf numFmtId="169" fontId="0" fillId="0" borderId="1" xfId="18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169" fontId="0" fillId="0" borderId="1" xfId="0" applyNumberFormat="1" applyBorder="1" applyAlignment="1">
      <alignment shrinkToFit="1"/>
    </xf>
    <xf numFmtId="169" fontId="0" fillId="0" borderId="6" xfId="18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4" xfId="0" applyFill="1" applyBorder="1" applyAlignment="1">
      <alignment shrinkToFit="1"/>
    </xf>
    <xf numFmtId="0" fontId="0" fillId="2" borderId="5" xfId="0" applyFill="1" applyBorder="1" applyAlignment="1">
      <alignment shrinkToFit="1"/>
    </xf>
    <xf numFmtId="169" fontId="0" fillId="2" borderId="1" xfId="0" applyNumberFormat="1" applyFill="1" applyBorder="1" applyAlignment="1">
      <alignment shrinkToFit="1"/>
    </xf>
    <xf numFmtId="169" fontId="0" fillId="2" borderId="1" xfId="18" applyFill="1" applyBorder="1" applyAlignment="1">
      <alignment shrinkToFit="1"/>
    </xf>
    <xf numFmtId="0" fontId="0" fillId="2" borderId="0" xfId="0" applyFill="1" applyAlignment="1">
      <alignment/>
    </xf>
    <xf numFmtId="177" fontId="0" fillId="0" borderId="1" xfId="0" applyNumberFormat="1" applyBorder="1" applyAlignment="1">
      <alignment shrinkToFit="1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3" xfId="0" applyBorder="1" applyAlignment="1">
      <alignment/>
    </xf>
    <xf numFmtId="15" fontId="0" fillId="0" borderId="9" xfId="0" applyNumberFormat="1" applyBorder="1" applyAlignment="1">
      <alignment/>
    </xf>
    <xf numFmtId="2" fontId="4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169" fontId="0" fillId="0" borderId="4" xfId="18" applyBorder="1" applyAlignment="1">
      <alignment shrinkToFit="1"/>
    </xf>
    <xf numFmtId="169" fontId="0" fillId="2" borderId="4" xfId="18" applyFill="1" applyBorder="1" applyAlignment="1">
      <alignment shrinkToFit="1"/>
    </xf>
    <xf numFmtId="2" fontId="0" fillId="0" borderId="3" xfId="0" applyNumberFormat="1" applyBorder="1" applyAlignment="1">
      <alignment/>
    </xf>
    <xf numFmtId="0" fontId="0" fillId="3" borderId="1" xfId="0" applyFill="1" applyBorder="1" applyAlignment="1">
      <alignment/>
    </xf>
    <xf numFmtId="2" fontId="4" fillId="3" borderId="1" xfId="0" applyNumberFormat="1" applyFont="1" applyFill="1" applyBorder="1" applyAlignment="1">
      <alignment/>
    </xf>
    <xf numFmtId="0" fontId="0" fillId="0" borderId="4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169" fontId="0" fillId="0" borderId="1" xfId="18" applyBorder="1" applyAlignment="1">
      <alignment horizontal="left" shrinkToFi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shrinkToFit="1"/>
    </xf>
    <xf numFmtId="169" fontId="0" fillId="2" borderId="1" xfId="0" applyNumberFormat="1" applyFill="1" applyBorder="1" applyAlignment="1">
      <alignment horizontal="left" shrinkToFit="1"/>
    </xf>
    <xf numFmtId="177" fontId="0" fillId="0" borderId="1" xfId="0" applyNumberFormat="1" applyBorder="1" applyAlignment="1">
      <alignment horizontal="left" shrinkToFit="1"/>
    </xf>
    <xf numFmtId="169" fontId="0" fillId="0" borderId="1" xfId="0" applyNumberFormat="1" applyBorder="1" applyAlignment="1">
      <alignment horizontal="left" shrinkToFit="1"/>
    </xf>
    <xf numFmtId="9" fontId="0" fillId="0" borderId="1" xfId="0" applyNumberFormat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1" fillId="0" borderId="4" xfId="0" applyFont="1" applyBorder="1" applyAlignment="1">
      <alignment horizontal="left" shrinkToFit="1"/>
    </xf>
    <xf numFmtId="0" fontId="1" fillId="0" borderId="3" xfId="0" applyFont="1" applyBorder="1" applyAlignment="1">
      <alignment horizontal="left" shrinkToFit="1"/>
    </xf>
    <xf numFmtId="169" fontId="1" fillId="2" borderId="10" xfId="0" applyNumberFormat="1" applyFont="1" applyFill="1" applyBorder="1" applyAlignment="1">
      <alignment horizontal="left" shrinkToFit="1"/>
    </xf>
    <xf numFmtId="0" fontId="0" fillId="0" borderId="6" xfId="0" applyBorder="1" applyAlignment="1">
      <alignment horizontal="left"/>
    </xf>
    <xf numFmtId="2" fontId="0" fillId="0" borderId="1" xfId="0" applyNumberFormat="1" applyBorder="1" applyAlignment="1">
      <alignment horizontal="left" shrinkToFit="1"/>
    </xf>
    <xf numFmtId="0" fontId="0" fillId="2" borderId="4" xfId="0" applyFill="1" applyBorder="1" applyAlignment="1">
      <alignment horizontal="left" shrinkToFit="1"/>
    </xf>
    <xf numFmtId="0" fontId="0" fillId="2" borderId="3" xfId="0" applyFill="1" applyBorder="1" applyAlignment="1">
      <alignment horizontal="left" shrinkToFit="1"/>
    </xf>
    <xf numFmtId="0" fontId="0" fillId="2" borderId="5" xfId="0" applyFill="1" applyBorder="1" applyAlignment="1">
      <alignment horizontal="left" shrinkToFit="1"/>
    </xf>
    <xf numFmtId="0" fontId="0" fillId="4" borderId="1" xfId="0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3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70" fontId="4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17" xfId="0" applyFont="1" applyBorder="1" applyAlignment="1">
      <alignment/>
    </xf>
    <xf numFmtId="0" fontId="0" fillId="0" borderId="1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 shrinkToFit="1"/>
    </xf>
    <xf numFmtId="2" fontId="0" fillId="0" borderId="6" xfId="0" applyNumberFormat="1" applyBorder="1" applyAlignment="1">
      <alignment shrinkToFit="1"/>
    </xf>
    <xf numFmtId="0" fontId="0" fillId="0" borderId="6" xfId="0" applyBorder="1" applyAlignment="1">
      <alignment horizontal="left" shrinkToFit="1"/>
    </xf>
    <xf numFmtId="2" fontId="0" fillId="0" borderId="6" xfId="0" applyNumberFormat="1" applyBorder="1" applyAlignment="1">
      <alignment horizontal="left" shrinkToFit="1"/>
    </xf>
    <xf numFmtId="169" fontId="0" fillId="0" borderId="6" xfId="18" applyBorder="1" applyAlignment="1">
      <alignment horizontal="left" shrinkToFit="1"/>
    </xf>
    <xf numFmtId="0" fontId="0" fillId="0" borderId="15" xfId="0" applyBorder="1" applyAlignment="1">
      <alignment shrinkToFit="1"/>
    </xf>
    <xf numFmtId="0" fontId="0" fillId="0" borderId="0" xfId="0" applyBorder="1" applyAlignment="1">
      <alignment/>
    </xf>
    <xf numFmtId="0" fontId="0" fillId="0" borderId="23" xfId="0" applyBorder="1" applyAlignment="1">
      <alignment shrinkToFit="1"/>
    </xf>
    <xf numFmtId="0" fontId="0" fillId="0" borderId="16" xfId="0" applyBorder="1" applyAlignment="1">
      <alignment shrinkToFit="1"/>
    </xf>
    <xf numFmtId="2" fontId="0" fillId="0" borderId="16" xfId="0" applyNumberFormat="1" applyBorder="1" applyAlignment="1">
      <alignment shrinkToFit="1"/>
    </xf>
    <xf numFmtId="0" fontId="0" fillId="0" borderId="16" xfId="0" applyBorder="1" applyAlignment="1">
      <alignment horizontal="left" shrinkToFit="1"/>
    </xf>
    <xf numFmtId="2" fontId="0" fillId="0" borderId="16" xfId="0" applyNumberFormat="1" applyBorder="1" applyAlignment="1">
      <alignment horizontal="left" shrinkToFit="1"/>
    </xf>
    <xf numFmtId="169" fontId="0" fillId="0" borderId="16" xfId="18" applyBorder="1" applyAlignment="1">
      <alignment horizontal="left" shrinkToFit="1"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 horizontal="left"/>
    </xf>
    <xf numFmtId="0" fontId="0" fillId="2" borderId="6" xfId="0" applyFill="1" applyBorder="1" applyAlignment="1">
      <alignment shrinkToFit="1"/>
    </xf>
    <xf numFmtId="0" fontId="0" fillId="2" borderId="18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0" fontId="0" fillId="2" borderId="19" xfId="0" applyFill="1" applyBorder="1" applyAlignment="1">
      <alignment shrinkToFit="1"/>
    </xf>
    <xf numFmtId="2" fontId="0" fillId="2" borderId="19" xfId="0" applyNumberFormat="1" applyFill="1" applyBorder="1" applyAlignment="1">
      <alignment shrinkToFit="1"/>
    </xf>
    <xf numFmtId="2" fontId="0" fillId="2" borderId="9" xfId="0" applyNumberFormat="1" applyFill="1" applyBorder="1" applyAlignment="1">
      <alignment shrinkToFit="1"/>
    </xf>
    <xf numFmtId="0" fontId="0" fillId="2" borderId="18" xfId="0" applyFill="1" applyBorder="1" applyAlignment="1">
      <alignment horizontal="left" shrinkToFit="1"/>
    </xf>
    <xf numFmtId="0" fontId="0" fillId="2" borderId="9" xfId="0" applyFill="1" applyBorder="1" applyAlignment="1">
      <alignment horizontal="left" shrinkToFit="1"/>
    </xf>
    <xf numFmtId="0" fontId="0" fillId="2" borderId="19" xfId="0" applyFill="1" applyBorder="1" applyAlignment="1">
      <alignment horizontal="left" shrinkToFit="1"/>
    </xf>
    <xf numFmtId="2" fontId="0" fillId="2" borderId="6" xfId="0" applyNumberFormat="1" applyFill="1" applyBorder="1" applyAlignment="1">
      <alignment shrinkToFit="1"/>
    </xf>
    <xf numFmtId="0" fontId="0" fillId="2" borderId="6" xfId="0" applyFill="1" applyBorder="1" applyAlignment="1">
      <alignment horizontal="left" shrinkToFit="1"/>
    </xf>
    <xf numFmtId="169" fontId="0" fillId="2" borderId="6" xfId="0" applyNumberFormat="1" applyFill="1" applyBorder="1" applyAlignment="1">
      <alignment horizontal="left" shrinkToFit="1"/>
    </xf>
    <xf numFmtId="169" fontId="0" fillId="2" borderId="6" xfId="18" applyFill="1" applyBorder="1" applyAlignment="1">
      <alignment horizontal="left" shrinkToFit="1"/>
    </xf>
    <xf numFmtId="169" fontId="0" fillId="2" borderId="4" xfId="0" applyNumberFormat="1" applyFill="1" applyBorder="1" applyAlignment="1">
      <alignment horizontal="left" shrinkToFit="1"/>
    </xf>
    <xf numFmtId="169" fontId="1" fillId="2" borderId="0" xfId="0" applyNumberFormat="1" applyFont="1" applyFill="1" applyBorder="1" applyAlignment="1">
      <alignment horizontal="left" shrinkToFit="1"/>
    </xf>
    <xf numFmtId="0" fontId="0" fillId="0" borderId="25" xfId="0" applyBorder="1" applyAlignment="1">
      <alignment shrinkToFit="1"/>
    </xf>
    <xf numFmtId="0" fontId="0" fillId="2" borderId="26" xfId="0" applyFill="1" applyBorder="1" applyAlignment="1">
      <alignment horizontal="center" shrinkToFit="1"/>
    </xf>
    <xf numFmtId="0" fontId="0" fillId="2" borderId="16" xfId="0" applyFill="1" applyBorder="1" applyAlignment="1">
      <alignment horizontal="center" textRotation="90" shrinkToFit="1"/>
    </xf>
    <xf numFmtId="0" fontId="0" fillId="2" borderId="16" xfId="0" applyFill="1" applyBorder="1" applyAlignment="1">
      <alignment horizontal="center" shrinkToFit="1"/>
    </xf>
    <xf numFmtId="0" fontId="0" fillId="2" borderId="16" xfId="0" applyFill="1" applyBorder="1" applyAlignment="1">
      <alignment horizontal="left" textRotation="90" shrinkToFit="1"/>
    </xf>
    <xf numFmtId="0" fontId="0" fillId="2" borderId="27" xfId="0" applyFill="1" applyBorder="1" applyAlignment="1">
      <alignment horizontal="center" shrinkToFit="1"/>
    </xf>
    <xf numFmtId="0" fontId="0" fillId="2" borderId="24" xfId="0" applyFill="1" applyBorder="1" applyAlignment="1">
      <alignment horizontal="center" textRotation="90"/>
    </xf>
    <xf numFmtId="0" fontId="0" fillId="2" borderId="24" xfId="0" applyFill="1" applyBorder="1" applyAlignment="1">
      <alignment horizontal="center"/>
    </xf>
    <xf numFmtId="169" fontId="0" fillId="0" borderId="1" xfId="18" applyNumberFormat="1" applyBorder="1" applyAlignment="1">
      <alignment horizontal="left" shrinkToFit="1"/>
    </xf>
    <xf numFmtId="178" fontId="0" fillId="0" borderId="1" xfId="18" applyNumberFormat="1" applyBorder="1" applyAlignment="1">
      <alignment horizontal="left" shrinkToFit="1"/>
    </xf>
    <xf numFmtId="178" fontId="0" fillId="0" borderId="6" xfId="18" applyNumberFormat="1" applyBorder="1" applyAlignment="1">
      <alignment horizontal="left" shrinkToFit="1"/>
    </xf>
    <xf numFmtId="178" fontId="0" fillId="0" borderId="16" xfId="18" applyNumberFormat="1" applyBorder="1" applyAlignment="1">
      <alignment horizontal="left" shrinkToFit="1"/>
    </xf>
    <xf numFmtId="169" fontId="0" fillId="0" borderId="6" xfId="0" applyNumberFormat="1" applyBorder="1" applyAlignment="1">
      <alignment horizontal="left" shrinkToFit="1"/>
    </xf>
    <xf numFmtId="169" fontId="0" fillId="0" borderId="16" xfId="0" applyNumberFormat="1" applyBorder="1" applyAlignment="1">
      <alignment horizontal="left" shrinkToFit="1"/>
    </xf>
    <xf numFmtId="169" fontId="0" fillId="0" borderId="1" xfId="0" applyNumberFormat="1" applyBorder="1" applyAlignment="1">
      <alignment horizontal="left"/>
    </xf>
    <xf numFmtId="169" fontId="0" fillId="0" borderId="16" xfId="0" applyNumberFormat="1" applyBorder="1" applyAlignment="1">
      <alignment horizontal="left"/>
    </xf>
    <xf numFmtId="169" fontId="0" fillId="0" borderId="6" xfId="0" applyNumberFormat="1" applyBorder="1" applyAlignment="1">
      <alignment horizontal="left"/>
    </xf>
    <xf numFmtId="0" fontId="0" fillId="0" borderId="6" xfId="0" applyFont="1" applyBorder="1" applyAlignment="1">
      <alignment shrinkToFit="1"/>
    </xf>
    <xf numFmtId="169" fontId="0" fillId="0" borderId="16" xfId="18" applyNumberFormat="1" applyBorder="1" applyAlignment="1">
      <alignment horizontal="left" shrinkToFit="1"/>
    </xf>
    <xf numFmtId="0" fontId="0" fillId="0" borderId="28" xfId="0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9" fontId="0" fillId="0" borderId="0" xfId="18" applyBorder="1" applyAlignment="1">
      <alignment/>
    </xf>
    <xf numFmtId="169" fontId="0" fillId="0" borderId="0" xfId="18" applyFont="1" applyBorder="1" applyAlignment="1">
      <alignment/>
    </xf>
    <xf numFmtId="9" fontId="0" fillId="0" borderId="0" xfId="17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169" fontId="0" fillId="0" borderId="4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0" xfId="0" applyBorder="1" applyAlignment="1">
      <alignment textRotation="90"/>
    </xf>
    <xf numFmtId="177" fontId="0" fillId="0" borderId="0" xfId="17" applyNumberFormat="1" applyBorder="1" applyAlignment="1">
      <alignment/>
    </xf>
    <xf numFmtId="9" fontId="0" fillId="0" borderId="0" xfId="17" applyBorder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1" xfId="0" applyBorder="1" applyAlignment="1">
      <alignment textRotation="25"/>
    </xf>
    <xf numFmtId="0" fontId="0" fillId="0" borderId="4" xfId="0" applyBorder="1" applyAlignment="1">
      <alignment textRotation="24"/>
    </xf>
    <xf numFmtId="0" fontId="0" fillId="0" borderId="0" xfId="0" applyBorder="1" applyAlignment="1">
      <alignment textRotation="25"/>
    </xf>
    <xf numFmtId="167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6" fontId="0" fillId="0" borderId="15" xfId="0" applyNumberFormat="1" applyBorder="1" applyAlignment="1">
      <alignment shrinkToFit="1"/>
    </xf>
    <xf numFmtId="180" fontId="0" fillId="0" borderId="1" xfId="18" applyNumberFormat="1" applyBorder="1" applyAlignment="1">
      <alignment horizontal="left" shrinkToFit="1"/>
    </xf>
    <xf numFmtId="180" fontId="0" fillId="0" borderId="16" xfId="18" applyNumberFormat="1" applyBorder="1" applyAlignment="1">
      <alignment horizontal="left" shrinkToFit="1"/>
    </xf>
    <xf numFmtId="180" fontId="0" fillId="0" borderId="6" xfId="18" applyNumberFormat="1" applyBorder="1" applyAlignment="1">
      <alignment horizontal="left" shrinkToFit="1"/>
    </xf>
    <xf numFmtId="0" fontId="0" fillId="0" borderId="2" xfId="0" applyBorder="1" applyAlignment="1">
      <alignment shrinkToFit="1"/>
    </xf>
    <xf numFmtId="169" fontId="0" fillId="0" borderId="2" xfId="18" applyNumberFormat="1" applyBorder="1" applyAlignment="1">
      <alignment horizontal="left"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overzicht werkzaamheden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135"/>
          <c:w val="0.856"/>
          <c:h val="0.79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blad'!$B$13:$B$35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blad'!$C$13:$C$35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blad'!$D$13:$D$35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blad'!$E$13:$E$35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blad'!$F$13:$F$35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blad'!$G$13:$G$35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blad'!$H$13:$H$35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blad'!$I$13:$I$35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blad'!$J$13:$J$35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blad'!$K$13:$K$35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blad'!$L$13:$L$35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'werkplanning blad'!$M$13:$M$35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overlap val="100"/>
        <c:shape val="box"/>
        <c:axId val="28172610"/>
        <c:axId val="52226899"/>
      </c:bar3DChart>
      <c:catAx>
        <c:axId val="2817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2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"/>
          <c:y val="0.016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35</xdr:row>
      <xdr:rowOff>57150</xdr:rowOff>
    </xdr:from>
    <xdr:to>
      <xdr:col>21</xdr:col>
      <xdr:colOff>266700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4124325" y="6772275"/>
        <a:ext cx="6724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Q30" sqref="Q30"/>
    </sheetView>
  </sheetViews>
  <sheetFormatPr defaultColWidth="9.140625" defaultRowHeight="12.75"/>
  <cols>
    <col min="14" max="14" width="11.00390625" style="0" customWidth="1"/>
  </cols>
  <sheetData>
    <row r="1" ht="26.25">
      <c r="A1" s="66" t="s">
        <v>49</v>
      </c>
    </row>
    <row r="2" ht="13.5" thickBot="1"/>
    <row r="3" spans="1:12" ht="12.75">
      <c r="A3" s="152" t="s">
        <v>50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2.75">
      <c r="A4" s="155"/>
      <c r="B4" s="85"/>
      <c r="C4" s="85"/>
      <c r="D4" s="85"/>
      <c r="E4" s="85"/>
      <c r="F4" s="85"/>
      <c r="G4" s="85"/>
      <c r="H4" s="85"/>
      <c r="I4" s="85"/>
      <c r="J4" s="85"/>
      <c r="K4" s="85"/>
      <c r="L4" s="156"/>
    </row>
    <row r="5" spans="1:12" ht="12.75">
      <c r="A5" s="15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156"/>
    </row>
    <row r="6" spans="1:12" ht="12.75">
      <c r="A6" s="155"/>
      <c r="B6" s="85"/>
      <c r="C6" s="85"/>
      <c r="D6" s="85"/>
      <c r="E6" s="85"/>
      <c r="F6" s="85"/>
      <c r="G6" s="85"/>
      <c r="H6" s="85"/>
      <c r="I6" s="85"/>
      <c r="J6" s="85"/>
      <c r="K6" s="85"/>
      <c r="L6" s="156"/>
    </row>
    <row r="7" spans="1:12" ht="12.75">
      <c r="A7" s="155" t="s">
        <v>52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156"/>
    </row>
    <row r="8" spans="1:12" ht="12.75">
      <c r="A8" s="155"/>
      <c r="B8" s="85"/>
      <c r="C8" s="85"/>
      <c r="D8" s="85"/>
      <c r="E8" s="85"/>
      <c r="F8" s="85"/>
      <c r="G8" s="85"/>
      <c r="H8" s="85"/>
      <c r="I8" s="85"/>
      <c r="J8" s="85"/>
      <c r="K8" s="85"/>
      <c r="L8" s="156"/>
    </row>
    <row r="9" spans="1:12" ht="12.75">
      <c r="A9" s="155" t="s">
        <v>53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156"/>
    </row>
    <row r="10" spans="1:12" ht="12.75">
      <c r="A10" s="15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56"/>
    </row>
    <row r="11" spans="1:12" ht="12.75">
      <c r="A11" s="155" t="s">
        <v>54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156"/>
    </row>
    <row r="12" spans="1:12" ht="12.75">
      <c r="A12" s="15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156"/>
    </row>
    <row r="13" spans="1:12" ht="12.75">
      <c r="A13" s="155" t="s">
        <v>55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156"/>
    </row>
    <row r="14" spans="1:12" ht="13.5" thickBot="1">
      <c r="A14" s="15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156"/>
    </row>
    <row r="15" spans="1:16" ht="12.75">
      <c r="A15" s="152" t="s">
        <v>56</v>
      </c>
      <c r="B15" s="153"/>
      <c r="C15" s="153"/>
      <c r="D15" s="153"/>
      <c r="E15" s="153"/>
      <c r="F15" s="153"/>
      <c r="G15" s="159"/>
      <c r="H15" s="153"/>
      <c r="I15" s="153"/>
      <c r="J15" s="153"/>
      <c r="K15" s="153"/>
      <c r="L15" s="153"/>
      <c r="M15" s="153"/>
      <c r="N15" s="153"/>
      <c r="O15" s="153"/>
      <c r="P15" s="154"/>
    </row>
    <row r="16" spans="1:16" ht="12.75">
      <c r="A16" s="15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156"/>
    </row>
    <row r="17" spans="1:16" ht="12.75">
      <c r="A17" s="155" t="s">
        <v>57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156"/>
    </row>
    <row r="18" spans="1:16" ht="12.75">
      <c r="A18" s="15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156"/>
    </row>
    <row r="19" spans="1:16" ht="12.75">
      <c r="A19" s="155" t="s">
        <v>58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56"/>
    </row>
    <row r="20" spans="1:16" ht="12.75">
      <c r="A20" s="15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156"/>
    </row>
    <row r="21" spans="1:16" ht="12.75">
      <c r="A21" s="155" t="s">
        <v>59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156"/>
    </row>
    <row r="22" spans="1:16" ht="12.75">
      <c r="A22" s="15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156"/>
    </row>
    <row r="23" spans="1:16" ht="12.75">
      <c r="A23" s="155" t="s">
        <v>60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156"/>
    </row>
    <row r="24" spans="1:16" ht="12.75">
      <c r="A24" s="15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156"/>
    </row>
    <row r="25" spans="1:16" ht="12.75">
      <c r="A25" s="155" t="s">
        <v>61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156"/>
    </row>
    <row r="26" spans="1:16" ht="12.75">
      <c r="A26" s="15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56"/>
    </row>
    <row r="27" spans="1:16" ht="12.75">
      <c r="A27" s="155" t="s">
        <v>62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156"/>
    </row>
    <row r="28" spans="1:16" ht="13.5" thickBot="1">
      <c r="A28" s="157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158"/>
    </row>
    <row r="31" ht="12.75">
      <c r="A31" s="85" t="s">
        <v>181</v>
      </c>
    </row>
  </sheetData>
  <printOptions/>
  <pageMargins left="0.75" right="0.75" top="1" bottom="1" header="0.5" footer="0.5"/>
  <pageSetup fitToHeight="1" fitToWidth="1" horizontalDpi="300" verticalDpi="300" orientation="landscape" paperSize="9" scale="8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workbookViewId="0" topLeftCell="I1">
      <selection activeCell="T3" sqref="T3"/>
    </sheetView>
  </sheetViews>
  <sheetFormatPr defaultColWidth="9.140625" defaultRowHeight="12.75"/>
  <cols>
    <col min="1" max="1" width="9.140625" style="1" customWidth="1"/>
    <col min="2" max="2" width="37.8515625" style="1" customWidth="1"/>
    <col min="3" max="3" width="7.421875" style="1" customWidth="1"/>
    <col min="4" max="4" width="6.00390625" style="1" customWidth="1"/>
    <col min="5" max="5" width="8.00390625" style="1" customWidth="1"/>
    <col min="6" max="6" width="9.421875" style="1" customWidth="1"/>
    <col min="7" max="7" width="17.140625" style="1" customWidth="1"/>
    <col min="8" max="8" width="9.140625" style="35" customWidth="1"/>
    <col min="9" max="9" width="6.7109375" style="35" customWidth="1"/>
    <col min="10" max="10" width="9.00390625" style="35" customWidth="1"/>
    <col min="11" max="11" width="10.00390625" style="35" customWidth="1"/>
    <col min="12" max="12" width="40.140625" style="1" customWidth="1"/>
    <col min="13" max="13" width="4.28125" style="35" customWidth="1"/>
    <col min="14" max="14" width="5.140625" style="35" customWidth="1"/>
    <col min="15" max="15" width="9.57421875" style="35" customWidth="1"/>
    <col min="16" max="16" width="14.00390625" style="35" customWidth="1"/>
    <col min="17" max="17" width="8.140625" style="35" customWidth="1"/>
    <col min="18" max="18" width="7.7109375" style="35" customWidth="1"/>
    <col min="19" max="19" width="10.00390625" style="35" customWidth="1"/>
    <col min="20" max="20" width="10.8515625" style="35" customWidth="1"/>
  </cols>
  <sheetData>
    <row r="1" spans="1:20" ht="27" thickBot="1">
      <c r="A1" s="67"/>
      <c r="B1" s="71" t="s">
        <v>45</v>
      </c>
      <c r="C1" s="75"/>
      <c r="D1" s="76"/>
      <c r="E1" s="77" t="s">
        <v>85</v>
      </c>
      <c r="F1" s="78"/>
      <c r="G1" s="21"/>
      <c r="H1" s="68"/>
      <c r="I1" s="69"/>
      <c r="J1" s="69"/>
      <c r="K1" s="70"/>
      <c r="L1" s="21"/>
      <c r="M1" s="68"/>
      <c r="N1" s="69"/>
      <c r="O1" s="69"/>
      <c r="P1" s="69"/>
      <c r="Q1" s="69"/>
      <c r="R1" s="69"/>
      <c r="T1" s="70"/>
    </row>
    <row r="2" spans="1:20" s="2" customFormat="1" ht="12.75">
      <c r="A2" s="3" t="s">
        <v>10</v>
      </c>
      <c r="B2" s="3" t="s">
        <v>0</v>
      </c>
      <c r="C2" s="72" t="s">
        <v>1</v>
      </c>
      <c r="D2" s="73"/>
      <c r="E2" s="73"/>
      <c r="F2" s="74"/>
      <c r="G2" s="4"/>
      <c r="H2" s="30" t="s">
        <v>5</v>
      </c>
      <c r="I2" s="31"/>
      <c r="J2" s="31"/>
      <c r="K2" s="32"/>
      <c r="L2" s="30"/>
      <c r="N2" s="31"/>
      <c r="O2" s="31"/>
      <c r="P2" s="31"/>
      <c r="Q2" s="31"/>
      <c r="R2" s="31"/>
      <c r="S2" s="33"/>
      <c r="T2" s="32"/>
    </row>
    <row r="3" spans="1:20" s="117" customFormat="1" ht="118.5" thickBot="1">
      <c r="A3" s="111" t="s">
        <v>9</v>
      </c>
      <c r="B3" s="111" t="s">
        <v>32</v>
      </c>
      <c r="C3" s="112" t="s">
        <v>2</v>
      </c>
      <c r="D3" s="112" t="s">
        <v>3</v>
      </c>
      <c r="E3" s="112" t="s">
        <v>4</v>
      </c>
      <c r="F3" s="112" t="s">
        <v>11</v>
      </c>
      <c r="G3" s="113" t="s">
        <v>33</v>
      </c>
      <c r="H3" s="114" t="s">
        <v>2</v>
      </c>
      <c r="I3" s="114" t="s">
        <v>3</v>
      </c>
      <c r="J3" s="114" t="s">
        <v>4</v>
      </c>
      <c r="K3" s="114" t="s">
        <v>11</v>
      </c>
      <c r="L3" s="115" t="s">
        <v>6</v>
      </c>
      <c r="M3" s="114" t="s">
        <v>2</v>
      </c>
      <c r="N3" s="114" t="s">
        <v>8</v>
      </c>
      <c r="O3" s="114" t="s">
        <v>12</v>
      </c>
      <c r="P3" s="114" t="s">
        <v>7</v>
      </c>
      <c r="Q3" s="116" t="s">
        <v>48</v>
      </c>
      <c r="R3" s="114" t="s">
        <v>12</v>
      </c>
      <c r="S3" s="114" t="s">
        <v>7</v>
      </c>
      <c r="T3" s="114" t="s">
        <v>12</v>
      </c>
    </row>
    <row r="4" spans="1:20" s="85" customFormat="1" ht="12.75">
      <c r="A4" s="110"/>
      <c r="B4" s="79" t="s">
        <v>182</v>
      </c>
      <c r="C4" s="79"/>
      <c r="D4" s="79"/>
      <c r="E4" s="79"/>
      <c r="F4" s="80">
        <f>D4*E4/60</f>
        <v>0</v>
      </c>
      <c r="G4" s="79"/>
      <c r="H4" s="81"/>
      <c r="I4" s="81"/>
      <c r="J4" s="81"/>
      <c r="K4" s="82">
        <f aca="true" t="shared" si="0" ref="K4:K11">I4*J4/60</f>
        <v>0</v>
      </c>
      <c r="L4" s="79"/>
      <c r="M4" s="81"/>
      <c r="N4" s="81"/>
      <c r="O4" s="83"/>
      <c r="P4" s="83">
        <f>N4*O4</f>
        <v>0</v>
      </c>
      <c r="Q4" s="163"/>
      <c r="R4" s="122"/>
      <c r="S4" s="83">
        <f>Q4*R4</f>
        <v>0</v>
      </c>
      <c r="T4" s="83"/>
    </row>
    <row r="5" spans="1:20" s="85" customFormat="1" ht="12.75">
      <c r="A5" s="84">
        <v>0.02</v>
      </c>
      <c r="B5" s="5" t="s">
        <v>183</v>
      </c>
      <c r="C5" s="5" t="s">
        <v>79</v>
      </c>
      <c r="D5" s="5">
        <v>9.6</v>
      </c>
      <c r="E5" s="5">
        <v>5</v>
      </c>
      <c r="F5" s="6">
        <f>D5*E5/60</f>
        <v>0.8</v>
      </c>
      <c r="G5" s="5"/>
      <c r="H5" s="33"/>
      <c r="I5" s="33"/>
      <c r="J5" s="33"/>
      <c r="K5" s="46">
        <f t="shared" si="0"/>
        <v>0</v>
      </c>
      <c r="L5" s="5" t="s">
        <v>208</v>
      </c>
      <c r="M5" s="33" t="s">
        <v>69</v>
      </c>
      <c r="N5" s="33">
        <v>2</v>
      </c>
      <c r="O5" s="34">
        <v>500</v>
      </c>
      <c r="P5" s="34">
        <f>N5*O5</f>
        <v>1000</v>
      </c>
      <c r="Q5" s="163"/>
      <c r="R5" s="118"/>
      <c r="S5" s="34">
        <f>Q5*R5</f>
        <v>0</v>
      </c>
      <c r="T5" s="34"/>
    </row>
    <row r="6" spans="1:20" s="85" customFormat="1" ht="12.75">
      <c r="A6" s="84">
        <v>0.504</v>
      </c>
      <c r="B6" s="5" t="s">
        <v>184</v>
      </c>
      <c r="C6" s="5" t="s">
        <v>79</v>
      </c>
      <c r="D6" s="5">
        <v>35</v>
      </c>
      <c r="E6" s="5">
        <v>5</v>
      </c>
      <c r="F6" s="6">
        <f>D6*E6/60</f>
        <v>2.9166666666666665</v>
      </c>
      <c r="G6" s="5" t="s">
        <v>185</v>
      </c>
      <c r="H6" s="33" t="s">
        <v>79</v>
      </c>
      <c r="I6" s="33">
        <v>35</v>
      </c>
      <c r="J6" s="33">
        <v>5</v>
      </c>
      <c r="K6" s="46">
        <f t="shared" si="0"/>
        <v>2.9166666666666665</v>
      </c>
      <c r="L6" s="5" t="s">
        <v>207</v>
      </c>
      <c r="M6" s="33" t="s">
        <v>69</v>
      </c>
      <c r="N6" s="33">
        <v>2</v>
      </c>
      <c r="O6" s="34">
        <v>220</v>
      </c>
      <c r="P6" s="34">
        <f>N6*O6</f>
        <v>440</v>
      </c>
      <c r="Q6" s="163"/>
      <c r="R6" s="39"/>
      <c r="S6" s="34">
        <f aca="true" t="shared" si="1" ref="S6:S42">Q6*R6</f>
        <v>0</v>
      </c>
      <c r="T6" s="34"/>
    </row>
    <row r="7" spans="1:20" s="85" customFormat="1" ht="12.75">
      <c r="A7" s="64"/>
      <c r="B7" s="5" t="s">
        <v>187</v>
      </c>
      <c r="C7" s="5" t="s">
        <v>79</v>
      </c>
      <c r="D7" s="5">
        <v>5</v>
      </c>
      <c r="E7" s="5">
        <v>5</v>
      </c>
      <c r="F7" s="6">
        <f>D7*E7/60</f>
        <v>0.4166666666666667</v>
      </c>
      <c r="G7" s="6"/>
      <c r="H7" s="33"/>
      <c r="I7" s="33"/>
      <c r="J7" s="33"/>
      <c r="K7" s="46">
        <f t="shared" si="0"/>
        <v>0</v>
      </c>
      <c r="L7" s="5" t="s">
        <v>186</v>
      </c>
      <c r="M7" s="33" t="s">
        <v>65</v>
      </c>
      <c r="N7" s="33">
        <v>10</v>
      </c>
      <c r="O7" s="34">
        <v>50</v>
      </c>
      <c r="P7" s="34">
        <f>N7*O7</f>
        <v>500</v>
      </c>
      <c r="Q7" s="163"/>
      <c r="R7" s="39"/>
      <c r="S7" s="34">
        <f t="shared" si="1"/>
        <v>0</v>
      </c>
      <c r="T7" s="34"/>
    </row>
    <row r="8" spans="1:20" s="85" customFormat="1" ht="12.75">
      <c r="A8" s="84"/>
      <c r="B8" s="5"/>
      <c r="C8" s="5"/>
      <c r="D8" s="5"/>
      <c r="E8" s="5"/>
      <c r="F8" s="6">
        <f>D8*E8/60</f>
        <v>0</v>
      </c>
      <c r="G8" s="1"/>
      <c r="H8" s="35"/>
      <c r="I8" s="35"/>
      <c r="J8" s="35"/>
      <c r="K8" s="46">
        <f t="shared" si="0"/>
        <v>0</v>
      </c>
      <c r="L8" s="5"/>
      <c r="M8" s="33"/>
      <c r="N8" s="33"/>
      <c r="O8" s="34"/>
      <c r="P8" s="34">
        <f aca="true" t="shared" si="2" ref="P8:P42">N8*O8</f>
        <v>0</v>
      </c>
      <c r="Q8" s="163"/>
      <c r="R8" s="39"/>
      <c r="S8" s="34">
        <f t="shared" si="1"/>
        <v>0</v>
      </c>
      <c r="T8" s="34"/>
    </row>
    <row r="9" spans="1:20" s="92" customFormat="1" ht="13.5" thickBot="1">
      <c r="A9" s="86"/>
      <c r="B9" s="87"/>
      <c r="C9" s="87"/>
      <c r="D9" s="87"/>
      <c r="E9" s="87">
        <f>E5</f>
        <v>5</v>
      </c>
      <c r="F9" s="88">
        <f>SUM(F4:F8)</f>
        <v>4.133333333333334</v>
      </c>
      <c r="G9" s="87"/>
      <c r="H9" s="89"/>
      <c r="I9" s="89"/>
      <c r="J9" s="89"/>
      <c r="K9" s="88">
        <f>SUM(K4:K8)</f>
        <v>2.9166666666666665</v>
      </c>
      <c r="L9" s="87" t="s">
        <v>47</v>
      </c>
      <c r="M9" s="89"/>
      <c r="N9" s="89"/>
      <c r="O9" s="91"/>
      <c r="P9" s="91">
        <f>SUM(P4:P8)</f>
        <v>1940</v>
      </c>
      <c r="Q9" s="164"/>
      <c r="R9" s="123"/>
      <c r="S9" s="91">
        <f>SUM(S4:S8)</f>
        <v>0</v>
      </c>
      <c r="T9" s="91">
        <f>(F9*E44+K9*J44+P9+S9)/E9</f>
        <v>487.79359999999997</v>
      </c>
    </row>
    <row r="10" spans="1:20" s="85" customFormat="1" ht="12.75">
      <c r="A10" s="110"/>
      <c r="B10" s="79" t="s">
        <v>63</v>
      </c>
      <c r="C10" s="127" t="s">
        <v>64</v>
      </c>
      <c r="D10" s="79"/>
      <c r="E10" s="79">
        <v>120</v>
      </c>
      <c r="F10" s="80">
        <f aca="true" t="shared" si="3" ref="F10:F42">D10*E10/60</f>
        <v>0</v>
      </c>
      <c r="G10" s="80"/>
      <c r="H10" s="81"/>
      <c r="I10" s="81"/>
      <c r="J10" s="81"/>
      <c r="K10" s="82">
        <f t="shared" si="0"/>
        <v>0</v>
      </c>
      <c r="L10" s="79" t="s">
        <v>66</v>
      </c>
      <c r="M10" s="81" t="s">
        <v>64</v>
      </c>
      <c r="N10" s="81">
        <v>120</v>
      </c>
      <c r="O10" s="83">
        <v>20</v>
      </c>
      <c r="P10" s="83">
        <f t="shared" si="2"/>
        <v>2400</v>
      </c>
      <c r="Q10" s="165"/>
      <c r="R10" s="122"/>
      <c r="S10" s="83">
        <f t="shared" si="1"/>
        <v>0</v>
      </c>
      <c r="T10" s="83"/>
    </row>
    <row r="11" spans="1:20" s="85" customFormat="1" ht="12.75">
      <c r="A11" s="84">
        <v>0.102</v>
      </c>
      <c r="B11" s="5" t="s">
        <v>188</v>
      </c>
      <c r="C11" s="5" t="s">
        <v>65</v>
      </c>
      <c r="D11" s="5">
        <v>1.2</v>
      </c>
      <c r="E11" s="5">
        <v>40</v>
      </c>
      <c r="F11" s="6">
        <f t="shared" si="3"/>
        <v>0.8</v>
      </c>
      <c r="G11" s="1" t="s">
        <v>189</v>
      </c>
      <c r="H11" s="35" t="s">
        <v>65</v>
      </c>
      <c r="I11" s="35">
        <v>1.2</v>
      </c>
      <c r="J11" s="35">
        <v>40</v>
      </c>
      <c r="K11" s="46">
        <f t="shared" si="0"/>
        <v>0.8</v>
      </c>
      <c r="L11" s="6" t="s">
        <v>67</v>
      </c>
      <c r="M11" s="33" t="s">
        <v>65</v>
      </c>
      <c r="N11" s="33"/>
      <c r="O11" s="34"/>
      <c r="P11" s="34">
        <f t="shared" si="2"/>
        <v>0</v>
      </c>
      <c r="Q11" s="163">
        <v>30</v>
      </c>
      <c r="R11" s="39">
        <v>25</v>
      </c>
      <c r="S11" s="34">
        <f t="shared" si="1"/>
        <v>750</v>
      </c>
      <c r="T11" s="34"/>
    </row>
    <row r="12" spans="1:20" s="85" customFormat="1" ht="12.75">
      <c r="A12" s="162">
        <v>0.2</v>
      </c>
      <c r="B12" s="5" t="s">
        <v>190</v>
      </c>
      <c r="C12" s="5" t="s">
        <v>65</v>
      </c>
      <c r="D12" s="5">
        <v>1.2</v>
      </c>
      <c r="E12" s="5">
        <v>30</v>
      </c>
      <c r="F12" s="6">
        <f>D12*E12/60</f>
        <v>0.6</v>
      </c>
      <c r="G12" s="6" t="s">
        <v>193</v>
      </c>
      <c r="H12" s="33" t="s">
        <v>65</v>
      </c>
      <c r="I12" s="33">
        <v>1.2</v>
      </c>
      <c r="J12" s="33">
        <v>30</v>
      </c>
      <c r="K12" s="46">
        <f aca="true" t="shared" si="4" ref="K12:K42">I12*J12/60</f>
        <v>0.6</v>
      </c>
      <c r="L12" s="5" t="s">
        <v>68</v>
      </c>
      <c r="M12" s="33" t="s">
        <v>192</v>
      </c>
      <c r="N12" s="33">
        <v>2</v>
      </c>
      <c r="O12" s="34">
        <v>25</v>
      </c>
      <c r="P12" s="34">
        <f t="shared" si="2"/>
        <v>50</v>
      </c>
      <c r="Q12" s="163"/>
      <c r="R12" s="39"/>
      <c r="S12" s="34">
        <f t="shared" si="1"/>
        <v>0</v>
      </c>
      <c r="T12" s="34"/>
    </row>
    <row r="13" spans="1:20" s="85" customFormat="1" ht="12.75">
      <c r="A13" s="84">
        <v>0.201</v>
      </c>
      <c r="B13" s="1" t="s">
        <v>191</v>
      </c>
      <c r="C13" s="1" t="s">
        <v>79</v>
      </c>
      <c r="D13" s="1">
        <v>40</v>
      </c>
      <c r="E13" s="1">
        <v>1.2</v>
      </c>
      <c r="F13" s="6">
        <f t="shared" si="3"/>
        <v>0.8</v>
      </c>
      <c r="G13" s="6"/>
      <c r="H13" s="33"/>
      <c r="I13" s="33"/>
      <c r="J13" s="33"/>
      <c r="K13" s="46">
        <f t="shared" si="4"/>
        <v>0</v>
      </c>
      <c r="L13" s="5" t="s">
        <v>70</v>
      </c>
      <c r="M13" s="33" t="s">
        <v>192</v>
      </c>
      <c r="N13" s="33">
        <v>2</v>
      </c>
      <c r="O13" s="34">
        <v>10</v>
      </c>
      <c r="P13" s="34">
        <f t="shared" si="2"/>
        <v>20</v>
      </c>
      <c r="Q13" s="163"/>
      <c r="R13" s="39"/>
      <c r="S13" s="34">
        <f t="shared" si="1"/>
        <v>0</v>
      </c>
      <c r="T13" s="34"/>
    </row>
    <row r="14" spans="1:20" s="85" customFormat="1" ht="12.75">
      <c r="A14" s="84">
        <v>8.03001</v>
      </c>
      <c r="B14" s="5" t="s">
        <v>194</v>
      </c>
      <c r="C14" s="5" t="s">
        <v>195</v>
      </c>
      <c r="D14" s="5">
        <v>6</v>
      </c>
      <c r="E14" s="5">
        <v>100</v>
      </c>
      <c r="F14" s="6">
        <f t="shared" si="3"/>
        <v>10</v>
      </c>
      <c r="G14" s="6"/>
      <c r="H14" s="33"/>
      <c r="I14" s="33"/>
      <c r="J14" s="33"/>
      <c r="K14" s="46">
        <f t="shared" si="4"/>
        <v>0</v>
      </c>
      <c r="L14" s="5" t="s">
        <v>196</v>
      </c>
      <c r="M14" s="33" t="s">
        <v>197</v>
      </c>
      <c r="N14" s="33">
        <v>100</v>
      </c>
      <c r="O14" s="118">
        <v>5</v>
      </c>
      <c r="P14" s="34">
        <f t="shared" si="2"/>
        <v>500</v>
      </c>
      <c r="Q14" s="163"/>
      <c r="R14" s="39"/>
      <c r="S14" s="34">
        <f t="shared" si="1"/>
        <v>0</v>
      </c>
      <c r="T14" s="34"/>
    </row>
    <row r="15" spans="1:20" s="85" customFormat="1" ht="12.75">
      <c r="A15" s="84"/>
      <c r="B15" s="5" t="s">
        <v>191</v>
      </c>
      <c r="C15" s="5" t="s">
        <v>79</v>
      </c>
      <c r="D15" s="5">
        <v>40</v>
      </c>
      <c r="E15" s="5">
        <v>1.2</v>
      </c>
      <c r="F15" s="6">
        <f t="shared" si="3"/>
        <v>0.8</v>
      </c>
      <c r="G15" s="6"/>
      <c r="H15" s="33"/>
      <c r="I15" s="33"/>
      <c r="J15" s="33"/>
      <c r="K15" s="46">
        <f t="shared" si="4"/>
        <v>0</v>
      </c>
      <c r="L15" s="5"/>
      <c r="M15" s="33"/>
      <c r="N15" s="33"/>
      <c r="O15" s="118"/>
      <c r="P15" s="34">
        <f t="shared" si="2"/>
        <v>0</v>
      </c>
      <c r="Q15" s="163"/>
      <c r="R15" s="39"/>
      <c r="S15" s="34">
        <f t="shared" si="1"/>
        <v>0</v>
      </c>
      <c r="T15" s="34"/>
    </row>
    <row r="16" spans="1:20" s="85" customFormat="1" ht="12.75">
      <c r="A16" s="84">
        <v>8.03229</v>
      </c>
      <c r="B16" s="1" t="s">
        <v>198</v>
      </c>
      <c r="C16" s="1" t="s">
        <v>64</v>
      </c>
      <c r="D16" s="1">
        <v>15</v>
      </c>
      <c r="E16" s="1">
        <v>120</v>
      </c>
      <c r="F16" s="6">
        <f t="shared" si="3"/>
        <v>30</v>
      </c>
      <c r="G16" s="6"/>
      <c r="H16" s="33"/>
      <c r="I16" s="33"/>
      <c r="J16" s="33"/>
      <c r="K16" s="46">
        <f t="shared" si="4"/>
        <v>0</v>
      </c>
      <c r="L16" s="5"/>
      <c r="M16" s="33"/>
      <c r="N16" s="33"/>
      <c r="O16" s="118"/>
      <c r="P16" s="34">
        <f t="shared" si="2"/>
        <v>0</v>
      </c>
      <c r="Q16" s="163"/>
      <c r="R16" s="39"/>
      <c r="S16" s="34">
        <f t="shared" si="1"/>
        <v>0</v>
      </c>
      <c r="T16" s="34"/>
    </row>
    <row r="17" spans="1:20" s="85" customFormat="1" ht="12.75">
      <c r="A17" s="84"/>
      <c r="B17" s="1"/>
      <c r="C17" s="1"/>
      <c r="D17" s="1"/>
      <c r="E17" s="1"/>
      <c r="F17" s="6">
        <f t="shared" si="3"/>
        <v>0</v>
      </c>
      <c r="G17" s="6"/>
      <c r="H17" s="33"/>
      <c r="I17" s="33"/>
      <c r="J17" s="33"/>
      <c r="K17" s="46">
        <f t="shared" si="4"/>
        <v>0</v>
      </c>
      <c r="L17" s="5"/>
      <c r="M17" s="33"/>
      <c r="N17" s="33"/>
      <c r="O17" s="118"/>
      <c r="P17" s="34">
        <f t="shared" si="2"/>
        <v>0</v>
      </c>
      <c r="Q17" s="163"/>
      <c r="R17" s="39"/>
      <c r="S17" s="34">
        <f t="shared" si="1"/>
        <v>0</v>
      </c>
      <c r="T17" s="34"/>
    </row>
    <row r="18" spans="1:20" s="85" customFormat="1" ht="12.75">
      <c r="A18" s="84"/>
      <c r="B18" s="5"/>
      <c r="C18" s="5"/>
      <c r="D18" s="5"/>
      <c r="E18" s="5"/>
      <c r="F18" s="6">
        <f t="shared" si="3"/>
        <v>0</v>
      </c>
      <c r="G18" s="6"/>
      <c r="H18" s="33"/>
      <c r="I18" s="33"/>
      <c r="J18" s="33"/>
      <c r="K18" s="46">
        <f t="shared" si="4"/>
        <v>0</v>
      </c>
      <c r="L18" s="5"/>
      <c r="M18" s="33"/>
      <c r="N18" s="33"/>
      <c r="O18" s="118"/>
      <c r="P18" s="34">
        <f t="shared" si="2"/>
        <v>0</v>
      </c>
      <c r="Q18" s="163"/>
      <c r="R18" s="39"/>
      <c r="S18" s="34">
        <f t="shared" si="1"/>
        <v>0</v>
      </c>
      <c r="T18" s="34"/>
    </row>
    <row r="19" spans="1:20" s="85" customFormat="1" ht="12.75">
      <c r="A19" s="84"/>
      <c r="B19" s="1"/>
      <c r="C19" s="5"/>
      <c r="D19" s="5"/>
      <c r="E19" s="5"/>
      <c r="F19" s="6">
        <f t="shared" si="3"/>
        <v>0</v>
      </c>
      <c r="G19" s="6"/>
      <c r="H19" s="33"/>
      <c r="I19" s="33"/>
      <c r="J19" s="33"/>
      <c r="K19" s="46">
        <f t="shared" si="4"/>
        <v>0</v>
      </c>
      <c r="L19" s="1"/>
      <c r="M19" s="35"/>
      <c r="N19" s="35"/>
      <c r="O19" s="124"/>
      <c r="P19" s="34">
        <f t="shared" si="2"/>
        <v>0</v>
      </c>
      <c r="Q19" s="163"/>
      <c r="R19" s="124"/>
      <c r="S19" s="34">
        <f t="shared" si="1"/>
        <v>0</v>
      </c>
      <c r="T19" s="35"/>
    </row>
    <row r="20" spans="1:20" s="92" customFormat="1" ht="13.5" thickBot="1">
      <c r="A20" s="86"/>
      <c r="B20" s="65"/>
      <c r="C20" s="87"/>
      <c r="D20" s="87"/>
      <c r="E20" s="87">
        <f>E10</f>
        <v>120</v>
      </c>
      <c r="F20" s="88">
        <f>SUM(F10:F19)</f>
        <v>43</v>
      </c>
      <c r="G20" s="88"/>
      <c r="H20" s="89"/>
      <c r="I20" s="89"/>
      <c r="J20" s="89"/>
      <c r="K20" s="88">
        <f>I20*J20/60+SUM(K10:K19)</f>
        <v>1.4</v>
      </c>
      <c r="L20" s="65"/>
      <c r="M20" s="94"/>
      <c r="N20" s="94"/>
      <c r="O20" s="125"/>
      <c r="P20" s="91">
        <f>SUM(P10:P19)</f>
        <v>2970</v>
      </c>
      <c r="Q20" s="164"/>
      <c r="R20" s="125"/>
      <c r="S20" s="91">
        <f>SUM(S10:S19)</f>
        <v>750</v>
      </c>
      <c r="T20" s="91">
        <f>(F20*E44+K20*J44+P20+S20)/E20</f>
        <v>52.550250000000005</v>
      </c>
    </row>
    <row r="21" spans="2:20" s="85" customFormat="1" ht="12.75">
      <c r="B21" s="85" t="s">
        <v>204</v>
      </c>
      <c r="C21" s="85" t="s">
        <v>64</v>
      </c>
      <c r="E21" s="85">
        <v>150</v>
      </c>
      <c r="F21" s="80">
        <f>D21*E21/60</f>
        <v>0</v>
      </c>
      <c r="G21" s="80"/>
      <c r="H21" s="81"/>
      <c r="I21" s="81"/>
      <c r="J21" s="81"/>
      <c r="K21" s="82">
        <f t="shared" si="4"/>
        <v>0</v>
      </c>
      <c r="L21" s="93" t="s">
        <v>71</v>
      </c>
      <c r="M21" s="45" t="s">
        <v>69</v>
      </c>
      <c r="N21" s="45"/>
      <c r="O21" s="126"/>
      <c r="P21" s="83">
        <f t="shared" si="2"/>
        <v>0</v>
      </c>
      <c r="Q21" s="165">
        <v>20</v>
      </c>
      <c r="R21" s="126">
        <v>3.5</v>
      </c>
      <c r="S21" s="83">
        <f t="shared" si="1"/>
        <v>70</v>
      </c>
      <c r="T21" s="45"/>
    </row>
    <row r="22" spans="1:20" s="85" customFormat="1" ht="12.75">
      <c r="A22" s="110">
        <v>5.02002</v>
      </c>
      <c r="B22" s="93" t="s">
        <v>74</v>
      </c>
      <c r="C22" s="79" t="s">
        <v>64</v>
      </c>
      <c r="D22" s="79">
        <v>3.5</v>
      </c>
      <c r="E22" s="79">
        <v>20</v>
      </c>
      <c r="F22" s="80">
        <f aca="true" t="shared" si="5" ref="F22:F29">D22*E22/60</f>
        <v>1.1666666666666667</v>
      </c>
      <c r="G22" s="6"/>
      <c r="H22" s="33"/>
      <c r="I22" s="33"/>
      <c r="J22" s="33"/>
      <c r="K22" s="46">
        <f t="shared" si="4"/>
        <v>0</v>
      </c>
      <c r="L22" s="1" t="s">
        <v>71</v>
      </c>
      <c r="M22" s="35" t="s">
        <v>69</v>
      </c>
      <c r="N22" s="35"/>
      <c r="O22" s="124"/>
      <c r="P22" s="34">
        <f t="shared" si="2"/>
        <v>0</v>
      </c>
      <c r="Q22" s="163">
        <v>30</v>
      </c>
      <c r="R22" s="124">
        <v>2.75</v>
      </c>
      <c r="S22" s="34">
        <f t="shared" si="1"/>
        <v>82.5</v>
      </c>
      <c r="T22" s="35"/>
    </row>
    <row r="23" spans="1:20" s="85" customFormat="1" ht="12.75">
      <c r="A23" s="84">
        <v>5.02603</v>
      </c>
      <c r="B23" s="1" t="s">
        <v>199</v>
      </c>
      <c r="C23" s="5" t="s">
        <v>79</v>
      </c>
      <c r="D23" s="5">
        <v>14.5</v>
      </c>
      <c r="E23" s="5">
        <v>13</v>
      </c>
      <c r="F23" s="80">
        <f t="shared" si="5"/>
        <v>3.1416666666666666</v>
      </c>
      <c r="G23" s="6"/>
      <c r="H23" s="33"/>
      <c r="I23" s="33"/>
      <c r="J23" s="33"/>
      <c r="K23" s="46">
        <f t="shared" si="4"/>
        <v>0</v>
      </c>
      <c r="L23" s="5" t="s">
        <v>72</v>
      </c>
      <c r="M23" s="33" t="s">
        <v>69</v>
      </c>
      <c r="N23" s="33"/>
      <c r="O23" s="118"/>
      <c r="P23" s="34">
        <f t="shared" si="2"/>
        <v>0</v>
      </c>
      <c r="Q23" s="163">
        <v>50</v>
      </c>
      <c r="R23" s="39">
        <v>12.75</v>
      </c>
      <c r="S23" s="34">
        <f t="shared" si="1"/>
        <v>637.5</v>
      </c>
      <c r="T23" s="34"/>
    </row>
    <row r="24" spans="1:20" s="85" customFormat="1" ht="12.75">
      <c r="A24" s="84">
        <v>11.01202</v>
      </c>
      <c r="B24" s="5" t="s">
        <v>200</v>
      </c>
      <c r="C24" s="5" t="s">
        <v>69</v>
      </c>
      <c r="D24" s="5">
        <v>21.7</v>
      </c>
      <c r="E24" s="5"/>
      <c r="F24" s="80">
        <f t="shared" si="5"/>
        <v>0</v>
      </c>
      <c r="G24" s="6"/>
      <c r="H24" s="33"/>
      <c r="I24" s="33"/>
      <c r="J24" s="33"/>
      <c r="K24" s="46">
        <f t="shared" si="4"/>
        <v>0</v>
      </c>
      <c r="L24" s="5" t="s">
        <v>73</v>
      </c>
      <c r="M24" s="33" t="s">
        <v>69</v>
      </c>
      <c r="N24" s="33"/>
      <c r="O24" s="118"/>
      <c r="P24" s="34">
        <f t="shared" si="2"/>
        <v>0</v>
      </c>
      <c r="Q24" s="163">
        <v>3</v>
      </c>
      <c r="R24" s="39">
        <v>82.5</v>
      </c>
      <c r="S24" s="34">
        <f t="shared" si="1"/>
        <v>247.5</v>
      </c>
      <c r="T24" s="34"/>
    </row>
    <row r="25" spans="1:20" s="85" customFormat="1" ht="12.75">
      <c r="A25" s="84">
        <v>11.03103</v>
      </c>
      <c r="B25" s="5" t="s">
        <v>201</v>
      </c>
      <c r="C25" s="5" t="s">
        <v>69</v>
      </c>
      <c r="D25" s="5">
        <v>3</v>
      </c>
      <c r="E25" s="5"/>
      <c r="F25" s="80">
        <f t="shared" si="5"/>
        <v>0</v>
      </c>
      <c r="G25" s="6"/>
      <c r="H25" s="33"/>
      <c r="I25" s="33"/>
      <c r="J25" s="33"/>
      <c r="K25" s="46">
        <f t="shared" si="4"/>
        <v>0</v>
      </c>
      <c r="L25" s="5" t="s">
        <v>205</v>
      </c>
      <c r="M25" s="33" t="s">
        <v>69</v>
      </c>
      <c r="N25" s="33"/>
      <c r="O25" s="118"/>
      <c r="P25" s="34">
        <f t="shared" si="2"/>
        <v>0</v>
      </c>
      <c r="Q25" s="163">
        <v>3</v>
      </c>
      <c r="R25" s="39">
        <v>10</v>
      </c>
      <c r="S25" s="34">
        <f t="shared" si="1"/>
        <v>30</v>
      </c>
      <c r="T25" s="34"/>
    </row>
    <row r="26" spans="1:20" s="85" customFormat="1" ht="12.75">
      <c r="A26" s="84">
        <v>11.04101</v>
      </c>
      <c r="B26" s="5" t="s">
        <v>203</v>
      </c>
      <c r="C26" s="5" t="s">
        <v>202</v>
      </c>
      <c r="D26" s="5">
        <v>25</v>
      </c>
      <c r="E26" s="5"/>
      <c r="F26" s="80">
        <f t="shared" si="5"/>
        <v>0</v>
      </c>
      <c r="G26" s="6"/>
      <c r="H26" s="33"/>
      <c r="I26" s="33"/>
      <c r="J26" s="33"/>
      <c r="K26" s="46">
        <f t="shared" si="4"/>
        <v>0</v>
      </c>
      <c r="L26" s="5" t="s">
        <v>77</v>
      </c>
      <c r="M26" s="33" t="s">
        <v>69</v>
      </c>
      <c r="N26" s="33"/>
      <c r="O26" s="118"/>
      <c r="P26" s="34">
        <f t="shared" si="2"/>
        <v>0</v>
      </c>
      <c r="Q26" s="163"/>
      <c r="R26" s="39">
        <v>8.5</v>
      </c>
      <c r="S26" s="34">
        <f t="shared" si="1"/>
        <v>0</v>
      </c>
      <c r="T26" s="34"/>
    </row>
    <row r="27" spans="1:20" s="85" customFormat="1" ht="12.75">
      <c r="A27" s="84">
        <v>11.05101</v>
      </c>
      <c r="B27" s="5" t="s">
        <v>206</v>
      </c>
      <c r="C27" s="5" t="s">
        <v>69</v>
      </c>
      <c r="D27" s="5">
        <v>1.6</v>
      </c>
      <c r="E27" s="5"/>
      <c r="F27" s="80">
        <f t="shared" si="5"/>
        <v>0</v>
      </c>
      <c r="G27" s="6"/>
      <c r="H27" s="33"/>
      <c r="I27" s="33"/>
      <c r="J27" s="33"/>
      <c r="K27" s="46">
        <f t="shared" si="4"/>
        <v>0</v>
      </c>
      <c r="L27" s="5"/>
      <c r="M27" s="33"/>
      <c r="N27" s="33"/>
      <c r="O27" s="118"/>
      <c r="P27" s="34">
        <f t="shared" si="2"/>
        <v>0</v>
      </c>
      <c r="Q27" s="163"/>
      <c r="R27" s="39"/>
      <c r="S27" s="34">
        <f t="shared" si="1"/>
        <v>0</v>
      </c>
      <c r="T27" s="34"/>
    </row>
    <row r="28" spans="1:20" s="85" customFormat="1" ht="12.75">
      <c r="A28" s="84"/>
      <c r="B28" s="5"/>
      <c r="C28" s="5"/>
      <c r="D28" s="5"/>
      <c r="E28" s="5"/>
      <c r="F28" s="80">
        <f t="shared" si="5"/>
        <v>0</v>
      </c>
      <c r="G28" s="6"/>
      <c r="H28" s="33"/>
      <c r="I28" s="33"/>
      <c r="J28" s="33"/>
      <c r="K28" s="46">
        <f t="shared" si="4"/>
        <v>0</v>
      </c>
      <c r="L28" s="5"/>
      <c r="M28" s="33"/>
      <c r="N28" s="33"/>
      <c r="O28" s="118"/>
      <c r="P28" s="34">
        <f t="shared" si="2"/>
        <v>0</v>
      </c>
      <c r="Q28" s="163"/>
      <c r="R28" s="39"/>
      <c r="S28" s="34">
        <f t="shared" si="1"/>
        <v>0</v>
      </c>
      <c r="T28" s="34"/>
    </row>
    <row r="29" spans="1:20" s="85" customFormat="1" ht="12.75">
      <c r="A29" s="84"/>
      <c r="B29" s="5"/>
      <c r="C29" s="5"/>
      <c r="D29" s="5"/>
      <c r="E29" s="5"/>
      <c r="F29" s="80">
        <f t="shared" si="5"/>
        <v>0</v>
      </c>
      <c r="G29" s="6"/>
      <c r="H29" s="33"/>
      <c r="I29" s="33"/>
      <c r="J29" s="33"/>
      <c r="K29" s="46">
        <f t="shared" si="4"/>
        <v>0</v>
      </c>
      <c r="L29" s="5"/>
      <c r="M29" s="33"/>
      <c r="N29" s="33"/>
      <c r="O29" s="118"/>
      <c r="P29" s="34">
        <f t="shared" si="2"/>
        <v>0</v>
      </c>
      <c r="Q29" s="163"/>
      <c r="R29" s="39"/>
      <c r="S29" s="34">
        <f t="shared" si="1"/>
        <v>0</v>
      </c>
      <c r="T29" s="34"/>
    </row>
    <row r="30" spans="1:20" s="92" customFormat="1" ht="13.5" thickBot="1">
      <c r="A30" s="86"/>
      <c r="B30" s="87"/>
      <c r="C30" s="87"/>
      <c r="D30" s="87"/>
      <c r="E30" s="87">
        <f>E21</f>
        <v>150</v>
      </c>
      <c r="F30" s="88">
        <f>SUM(F21:F29)</f>
        <v>4.308333333333334</v>
      </c>
      <c r="G30" s="88"/>
      <c r="H30" s="89"/>
      <c r="I30" s="89"/>
      <c r="J30" s="89"/>
      <c r="K30" s="88">
        <f>SUM(K21:K29)</f>
        <v>0</v>
      </c>
      <c r="L30" s="166"/>
      <c r="M30" s="41"/>
      <c r="N30" s="41"/>
      <c r="O30" s="167"/>
      <c r="P30" s="91">
        <f>SUM(P21:P29)</f>
        <v>0</v>
      </c>
      <c r="Q30" s="163"/>
      <c r="R30" s="123"/>
      <c r="S30" s="91">
        <f>SUM(S21:S29)</f>
        <v>1067.5</v>
      </c>
      <c r="T30" s="91">
        <f>(F30*E44+K30*J44+P30+S30)/E30</f>
        <v>8.759865</v>
      </c>
    </row>
    <row r="31" spans="1:20" s="85" customFormat="1" ht="12.75">
      <c r="A31" s="110"/>
      <c r="B31" s="79" t="s">
        <v>78</v>
      </c>
      <c r="C31" s="79" t="s">
        <v>75</v>
      </c>
      <c r="D31" s="79">
        <v>15</v>
      </c>
      <c r="E31" s="79">
        <v>10</v>
      </c>
      <c r="F31" s="80">
        <f t="shared" si="3"/>
        <v>2.5</v>
      </c>
      <c r="G31" s="80"/>
      <c r="H31" s="81"/>
      <c r="I31" s="81"/>
      <c r="J31" s="81"/>
      <c r="K31" s="82">
        <f t="shared" si="4"/>
        <v>0</v>
      </c>
      <c r="L31" s="1"/>
      <c r="M31" s="1"/>
      <c r="N31" s="1"/>
      <c r="O31" s="34"/>
      <c r="P31" s="83">
        <f aca="true" t="shared" si="6" ref="P31:P36">N34*O31</f>
        <v>0</v>
      </c>
      <c r="Q31" s="163"/>
      <c r="R31" s="122"/>
      <c r="S31" s="83">
        <f t="shared" si="1"/>
        <v>0</v>
      </c>
      <c r="T31" s="83"/>
    </row>
    <row r="32" spans="1:20" s="85" customFormat="1" ht="12.75">
      <c r="A32" s="84"/>
      <c r="B32" s="5" t="s">
        <v>209</v>
      </c>
      <c r="C32" s="5" t="s">
        <v>75</v>
      </c>
      <c r="D32" s="5">
        <v>90</v>
      </c>
      <c r="E32" s="5">
        <v>2</v>
      </c>
      <c r="F32" s="6">
        <f t="shared" si="3"/>
        <v>3</v>
      </c>
      <c r="G32" s="6"/>
      <c r="H32" s="33"/>
      <c r="I32" s="33"/>
      <c r="J32" s="33"/>
      <c r="K32" s="46">
        <f t="shared" si="4"/>
        <v>0</v>
      </c>
      <c r="L32" s="1"/>
      <c r="M32" s="1"/>
      <c r="N32" s="1"/>
      <c r="O32" s="34"/>
      <c r="P32" s="34">
        <f t="shared" si="6"/>
        <v>0</v>
      </c>
      <c r="Q32" s="163"/>
      <c r="R32" s="39"/>
      <c r="S32" s="34">
        <f t="shared" si="1"/>
        <v>0</v>
      </c>
      <c r="T32" s="34"/>
    </row>
    <row r="33" spans="1:20" s="85" customFormat="1" ht="12.75">
      <c r="A33" s="84"/>
      <c r="B33" s="5"/>
      <c r="C33" s="5"/>
      <c r="D33" s="5"/>
      <c r="E33" s="5"/>
      <c r="F33" s="6">
        <f t="shared" si="3"/>
        <v>0</v>
      </c>
      <c r="G33" s="6"/>
      <c r="H33" s="33"/>
      <c r="I33" s="33"/>
      <c r="J33" s="33"/>
      <c r="K33" s="46">
        <f t="shared" si="4"/>
        <v>0</v>
      </c>
      <c r="L33" s="1"/>
      <c r="M33" s="1"/>
      <c r="N33" s="1"/>
      <c r="O33" s="34"/>
      <c r="P33" s="34">
        <f t="shared" si="6"/>
        <v>0</v>
      </c>
      <c r="Q33" s="163"/>
      <c r="R33" s="39"/>
      <c r="S33" s="34">
        <f t="shared" si="1"/>
        <v>0</v>
      </c>
      <c r="T33" s="34"/>
    </row>
    <row r="34" spans="1:20" s="85" customFormat="1" ht="12.75">
      <c r="A34" s="84"/>
      <c r="B34" s="5"/>
      <c r="C34" s="5"/>
      <c r="D34" s="5"/>
      <c r="E34" s="5"/>
      <c r="F34" s="6">
        <f t="shared" si="3"/>
        <v>0</v>
      </c>
      <c r="G34" s="6"/>
      <c r="H34" s="33"/>
      <c r="I34" s="33"/>
      <c r="J34" s="33"/>
      <c r="K34" s="46">
        <f t="shared" si="4"/>
        <v>0</v>
      </c>
      <c r="L34" s="79" t="s">
        <v>210</v>
      </c>
      <c r="M34" s="81" t="s">
        <v>69</v>
      </c>
      <c r="N34" s="81">
        <v>75</v>
      </c>
      <c r="O34" s="83">
        <v>0.5</v>
      </c>
      <c r="P34" s="34">
        <f t="shared" si="6"/>
        <v>0</v>
      </c>
      <c r="Q34" s="163"/>
      <c r="R34" s="39"/>
      <c r="S34" s="34">
        <f t="shared" si="1"/>
        <v>0</v>
      </c>
      <c r="T34" s="34"/>
    </row>
    <row r="35" spans="1:20" s="85" customFormat="1" ht="12.75">
      <c r="A35" s="84"/>
      <c r="B35" s="5"/>
      <c r="C35" s="5"/>
      <c r="D35" s="5"/>
      <c r="E35" s="5"/>
      <c r="F35" s="6">
        <f t="shared" si="3"/>
        <v>0</v>
      </c>
      <c r="G35" s="6"/>
      <c r="H35" s="33"/>
      <c r="I35" s="33"/>
      <c r="J35" s="33"/>
      <c r="K35" s="46">
        <f t="shared" si="4"/>
        <v>0</v>
      </c>
      <c r="L35" s="5" t="s">
        <v>211</v>
      </c>
      <c r="M35" s="33" t="s">
        <v>69</v>
      </c>
      <c r="N35" s="33">
        <v>75</v>
      </c>
      <c r="O35" s="34">
        <v>0.35</v>
      </c>
      <c r="P35" s="34">
        <f t="shared" si="6"/>
        <v>0</v>
      </c>
      <c r="Q35" s="163"/>
      <c r="R35" s="39"/>
      <c r="S35" s="34">
        <f t="shared" si="1"/>
        <v>0</v>
      </c>
      <c r="T35" s="34"/>
    </row>
    <row r="36" spans="1:20" s="85" customFormat="1" ht="12.75">
      <c r="A36" s="84"/>
      <c r="B36" s="5"/>
      <c r="C36" s="5"/>
      <c r="D36" s="5"/>
      <c r="E36" s="5"/>
      <c r="F36" s="6">
        <f t="shared" si="3"/>
        <v>0</v>
      </c>
      <c r="G36" s="6"/>
      <c r="H36" s="33"/>
      <c r="I36" s="33"/>
      <c r="J36" s="33"/>
      <c r="K36" s="46">
        <f t="shared" si="4"/>
        <v>0</v>
      </c>
      <c r="L36" s="5" t="s">
        <v>212</v>
      </c>
      <c r="M36" s="33" t="s">
        <v>213</v>
      </c>
      <c r="N36" s="33">
        <v>4</v>
      </c>
      <c r="O36" s="34">
        <v>22.5</v>
      </c>
      <c r="P36" s="34">
        <f t="shared" si="6"/>
        <v>0</v>
      </c>
      <c r="Q36" s="163"/>
      <c r="R36" s="39"/>
      <c r="S36" s="34">
        <f t="shared" si="1"/>
        <v>0</v>
      </c>
      <c r="T36" s="34"/>
    </row>
    <row r="37" spans="1:20" s="85" customFormat="1" ht="12.75">
      <c r="A37" s="84"/>
      <c r="B37" s="5"/>
      <c r="C37" s="5"/>
      <c r="D37" s="5"/>
      <c r="E37" s="5"/>
      <c r="F37" s="6">
        <f t="shared" si="3"/>
        <v>0</v>
      </c>
      <c r="G37" s="6"/>
      <c r="H37" s="33"/>
      <c r="I37" s="33"/>
      <c r="J37" s="33"/>
      <c r="K37" s="46">
        <f t="shared" si="4"/>
        <v>0</v>
      </c>
      <c r="L37" s="5"/>
      <c r="M37" s="33"/>
      <c r="N37" s="33"/>
      <c r="O37" s="34"/>
      <c r="P37" s="34">
        <f t="shared" si="2"/>
        <v>0</v>
      </c>
      <c r="Q37" s="163"/>
      <c r="R37" s="39"/>
      <c r="S37" s="34">
        <f t="shared" si="1"/>
        <v>0</v>
      </c>
      <c r="T37" s="34"/>
    </row>
    <row r="38" spans="1:20" s="85" customFormat="1" ht="12.75">
      <c r="A38" s="84"/>
      <c r="B38" s="5"/>
      <c r="C38" s="5"/>
      <c r="D38" s="5"/>
      <c r="E38" s="5"/>
      <c r="F38" s="6">
        <f t="shared" si="3"/>
        <v>0</v>
      </c>
      <c r="G38" s="6"/>
      <c r="H38" s="33"/>
      <c r="I38" s="33"/>
      <c r="J38" s="33"/>
      <c r="K38" s="46">
        <f t="shared" si="4"/>
        <v>0</v>
      </c>
      <c r="L38" s="5"/>
      <c r="M38" s="33"/>
      <c r="N38" s="33"/>
      <c r="O38" s="34"/>
      <c r="P38" s="34">
        <f t="shared" si="2"/>
        <v>0</v>
      </c>
      <c r="Q38" s="163"/>
      <c r="R38" s="39"/>
      <c r="S38" s="34">
        <f t="shared" si="1"/>
        <v>0</v>
      </c>
      <c r="T38" s="34"/>
    </row>
    <row r="39" spans="1:20" s="85" customFormat="1" ht="12.75">
      <c r="A39" s="84"/>
      <c r="B39" s="5"/>
      <c r="C39" s="5"/>
      <c r="D39" s="5"/>
      <c r="E39" s="5"/>
      <c r="F39" s="6">
        <f t="shared" si="3"/>
        <v>0</v>
      </c>
      <c r="G39" s="6"/>
      <c r="H39" s="33"/>
      <c r="I39" s="33"/>
      <c r="J39" s="33"/>
      <c r="K39" s="46">
        <f t="shared" si="4"/>
        <v>0</v>
      </c>
      <c r="L39" s="5"/>
      <c r="M39" s="33"/>
      <c r="N39" s="33"/>
      <c r="O39" s="34"/>
      <c r="P39" s="34">
        <f t="shared" si="2"/>
        <v>0</v>
      </c>
      <c r="Q39" s="163"/>
      <c r="R39" s="39"/>
      <c r="S39" s="34">
        <f t="shared" si="1"/>
        <v>0</v>
      </c>
      <c r="T39" s="34"/>
    </row>
    <row r="40" spans="1:20" s="92" customFormat="1" ht="13.5" thickBot="1">
      <c r="A40" s="86"/>
      <c r="B40" s="87"/>
      <c r="C40" s="87"/>
      <c r="D40" s="87"/>
      <c r="E40" s="87">
        <v>10</v>
      </c>
      <c r="F40" s="88">
        <f>SUM(F31:F39)</f>
        <v>5.5</v>
      </c>
      <c r="G40" s="88"/>
      <c r="H40" s="89"/>
      <c r="I40" s="89"/>
      <c r="J40" s="89"/>
      <c r="K40" s="88">
        <f>SUM(K31:K39)</f>
        <v>0</v>
      </c>
      <c r="L40" s="87"/>
      <c r="M40" s="89"/>
      <c r="N40" s="89"/>
      <c r="O40" s="91"/>
      <c r="P40" s="91">
        <f>SUM(P31:P39)</f>
        <v>0</v>
      </c>
      <c r="Q40" s="119"/>
      <c r="R40" s="123"/>
      <c r="S40" s="91">
        <f>SUM(S31:S39)</f>
        <v>0</v>
      </c>
      <c r="T40" s="91">
        <f>(F40*E44+K40*J44+P40+S40)/E40</f>
        <v>31.465500000000002</v>
      </c>
    </row>
    <row r="41" spans="1:20" s="85" customFormat="1" ht="13.5" thickBot="1">
      <c r="A41" s="110">
        <v>12.1002</v>
      </c>
      <c r="B41" s="79" t="s">
        <v>215</v>
      </c>
      <c r="C41" s="79" t="s">
        <v>79</v>
      </c>
      <c r="D41" s="79">
        <v>45</v>
      </c>
      <c r="E41" s="79">
        <v>1</v>
      </c>
      <c r="F41" s="80">
        <f t="shared" si="3"/>
        <v>0.75</v>
      </c>
      <c r="G41" s="80"/>
      <c r="H41" s="81"/>
      <c r="I41" s="81"/>
      <c r="J41" s="81"/>
      <c r="K41" s="82">
        <f t="shared" si="4"/>
        <v>0</v>
      </c>
      <c r="L41" s="79" t="s">
        <v>216</v>
      </c>
      <c r="M41" s="81" t="s">
        <v>217</v>
      </c>
      <c r="N41" s="81">
        <v>6</v>
      </c>
      <c r="O41" s="83">
        <v>30</v>
      </c>
      <c r="P41" s="83">
        <f t="shared" si="2"/>
        <v>180</v>
      </c>
      <c r="Q41" s="119"/>
      <c r="R41" s="122"/>
      <c r="S41" s="83">
        <f t="shared" si="1"/>
        <v>0</v>
      </c>
      <c r="T41" s="91">
        <f>(F41*E44+K41*J44+P41+S41)/E41</f>
        <v>222.9075</v>
      </c>
    </row>
    <row r="42" spans="1:20" s="92" customFormat="1" ht="13.5" thickBot="1">
      <c r="A42" s="86"/>
      <c r="B42" s="87" t="s">
        <v>76</v>
      </c>
      <c r="C42" s="87" t="s">
        <v>80</v>
      </c>
      <c r="D42" s="87">
        <v>1</v>
      </c>
      <c r="E42" s="87">
        <v>8</v>
      </c>
      <c r="F42" s="88">
        <f t="shared" si="3"/>
        <v>0.13333333333333333</v>
      </c>
      <c r="G42" s="88"/>
      <c r="H42" s="89"/>
      <c r="I42" s="89"/>
      <c r="J42" s="89"/>
      <c r="K42" s="90">
        <f t="shared" si="4"/>
        <v>0</v>
      </c>
      <c r="L42" s="87"/>
      <c r="M42" s="89"/>
      <c r="N42" s="89"/>
      <c r="O42" s="91"/>
      <c r="P42" s="91">
        <f t="shared" si="2"/>
        <v>0</v>
      </c>
      <c r="Q42" s="119"/>
      <c r="R42" s="123"/>
      <c r="S42" s="34">
        <f t="shared" si="1"/>
        <v>0</v>
      </c>
      <c r="T42" s="91">
        <f>(F42*E44+K42*J44+P42+S42)/E42</f>
        <v>0.9535</v>
      </c>
    </row>
    <row r="43" spans="1:20" s="17" customFormat="1" ht="12.75">
      <c r="A43" s="95"/>
      <c r="B43" s="96"/>
      <c r="C43" s="96" t="s">
        <v>16</v>
      </c>
      <c r="D43" s="97" t="s">
        <v>17</v>
      </c>
      <c r="E43" s="98"/>
      <c r="F43" s="99">
        <f>SUM(F9,F20,F30,F40,F41)</f>
        <v>57.69166666666666</v>
      </c>
      <c r="G43" s="100"/>
      <c r="H43" s="101" t="s">
        <v>13</v>
      </c>
      <c r="I43" s="102"/>
      <c r="J43" s="103"/>
      <c r="K43" s="99">
        <f>SUM(K9,K20,K30,K40,K41)</f>
        <v>4.316666666666666</v>
      </c>
      <c r="L43" s="104"/>
      <c r="M43" s="105"/>
      <c r="N43" s="105"/>
      <c r="O43" s="105"/>
      <c r="P43" s="106">
        <f>SUM(P9,P20,P30,P40,P41+P42)</f>
        <v>5090</v>
      </c>
      <c r="Q43" s="106"/>
      <c r="R43" s="105"/>
      <c r="S43" s="106">
        <f>SUM(S9,S20,S30,S40,S41+S42)</f>
        <v>1817.5</v>
      </c>
      <c r="T43" s="107"/>
    </row>
    <row r="44" spans="1:20" ht="12.75">
      <c r="A44" s="5"/>
      <c r="B44" s="5"/>
      <c r="C44" s="8" t="s">
        <v>14</v>
      </c>
      <c r="D44" s="9"/>
      <c r="E44" s="11">
        <v>57.21</v>
      </c>
      <c r="F44" s="7">
        <f>F43*E44</f>
        <v>3300.54025</v>
      </c>
      <c r="G44" s="25"/>
      <c r="H44" s="170" t="s">
        <v>214</v>
      </c>
      <c r="I44" s="171"/>
      <c r="J44" s="34">
        <v>90</v>
      </c>
      <c r="K44" s="39">
        <f>K43*J44</f>
        <v>388.5</v>
      </c>
      <c r="L44" s="10"/>
      <c r="M44" s="33"/>
      <c r="N44" s="33"/>
      <c r="O44" s="38">
        <v>0.19</v>
      </c>
      <c r="P44" s="39">
        <f>P43*O44</f>
        <v>967.1</v>
      </c>
      <c r="Q44" s="39"/>
      <c r="R44" s="33"/>
      <c r="S44" s="39">
        <f>S43*T44</f>
        <v>109.05</v>
      </c>
      <c r="T44" s="40">
        <v>0.06</v>
      </c>
    </row>
    <row r="45" spans="1:20" ht="12.75">
      <c r="A45" s="5"/>
      <c r="B45" s="5"/>
      <c r="C45" s="8" t="s">
        <v>15</v>
      </c>
      <c r="D45" s="9"/>
      <c r="E45" s="18">
        <v>0.19</v>
      </c>
      <c r="F45" s="7">
        <f>F44*E45</f>
        <v>627.1026475</v>
      </c>
      <c r="G45" s="25"/>
      <c r="H45" s="30" t="s">
        <v>15</v>
      </c>
      <c r="I45" s="32"/>
      <c r="J45" s="38">
        <v>0.19</v>
      </c>
      <c r="K45" s="39">
        <f>K44*J45</f>
        <v>73.815</v>
      </c>
      <c r="L45" s="30" t="s">
        <v>47</v>
      </c>
      <c r="M45" s="30"/>
      <c r="N45" s="31"/>
      <c r="O45" s="32"/>
      <c r="P45" s="37">
        <f>P43+P44</f>
        <v>6057.1</v>
      </c>
      <c r="Q45" s="108"/>
      <c r="R45" s="30" t="s">
        <v>7</v>
      </c>
      <c r="S45" s="37">
        <f>S43+S44</f>
        <v>1926.55</v>
      </c>
      <c r="T45" s="32" t="s">
        <v>20</v>
      </c>
    </row>
    <row r="46" spans="1:20" s="17" customFormat="1" ht="12.75">
      <c r="A46" s="12"/>
      <c r="B46" s="12"/>
      <c r="C46" s="13" t="s">
        <v>16</v>
      </c>
      <c r="D46" s="14"/>
      <c r="E46" s="12"/>
      <c r="F46" s="16">
        <f>F44+F45</f>
        <v>3927.6428975</v>
      </c>
      <c r="G46" s="26"/>
      <c r="H46" s="47" t="s">
        <v>16</v>
      </c>
      <c r="I46" s="48"/>
      <c r="J46" s="49"/>
      <c r="K46" s="37">
        <f>K44+K45</f>
        <v>462.315</v>
      </c>
      <c r="L46" s="15"/>
      <c r="M46" s="36"/>
      <c r="N46" s="36"/>
      <c r="O46" s="36"/>
      <c r="P46" s="36"/>
      <c r="Q46" s="36"/>
      <c r="R46" s="36"/>
      <c r="S46" s="36"/>
      <c r="T46" s="36"/>
    </row>
    <row r="47" spans="1:20" ht="13.5" thickBot="1">
      <c r="A47" s="5"/>
      <c r="B47" s="5"/>
      <c r="C47" s="5"/>
      <c r="D47" s="5"/>
      <c r="E47" s="5"/>
      <c r="F47" s="5"/>
      <c r="G47" s="5"/>
      <c r="H47" s="33"/>
      <c r="I47" s="33"/>
      <c r="J47" s="33"/>
      <c r="K47" s="33"/>
      <c r="L47" s="5"/>
      <c r="M47" s="33"/>
      <c r="N47" s="33"/>
      <c r="O47" s="33"/>
      <c r="P47" s="41"/>
      <c r="Q47" s="41"/>
      <c r="R47" s="33"/>
      <c r="S47" s="33"/>
      <c r="T47" s="33"/>
    </row>
    <row r="48" spans="1:20" ht="14.25" thickBot="1" thickTop="1">
      <c r="A48" s="5"/>
      <c r="B48" s="5" t="s">
        <v>40</v>
      </c>
      <c r="C48" s="5"/>
      <c r="D48" s="5"/>
      <c r="E48" s="5"/>
      <c r="F48" s="5"/>
      <c r="G48" s="5"/>
      <c r="H48" s="33"/>
      <c r="I48" s="33"/>
      <c r="J48" s="33"/>
      <c r="K48" s="33"/>
      <c r="L48" s="42" t="s">
        <v>19</v>
      </c>
      <c r="M48" s="43" t="s">
        <v>18</v>
      </c>
      <c r="O48" s="43"/>
      <c r="P48" s="44">
        <f>P45+K46+F46+S45</f>
        <v>12373.607897499998</v>
      </c>
      <c r="Q48" s="109"/>
      <c r="R48" s="32"/>
      <c r="S48" s="33"/>
      <c r="T48" s="33"/>
    </row>
    <row r="49" spans="2:17" ht="13.5" thickTop="1">
      <c r="B49" s="1" t="s">
        <v>218</v>
      </c>
      <c r="P49" s="45"/>
      <c r="Q49" s="45"/>
    </row>
    <row r="50" ht="12.75">
      <c r="B50" s="1" t="s">
        <v>219</v>
      </c>
    </row>
    <row r="51" ht="12.75">
      <c r="B51" s="1" t="s">
        <v>220</v>
      </c>
    </row>
    <row r="52" ht="12.75">
      <c r="B52" s="1" t="s">
        <v>221</v>
      </c>
    </row>
  </sheetData>
  <mergeCells count="1">
    <mergeCell ref="H44:I44"/>
  </mergeCells>
  <printOptions/>
  <pageMargins left="0.75" right="0.75" top="1" bottom="1" header="0.5" footer="0.5"/>
  <pageSetup fitToHeight="1" fitToWidth="1" horizontalDpi="300" verticalDpi="3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SheetLayoutView="100" workbookViewId="0" topLeftCell="B1">
      <selection activeCell="C10" sqref="C10"/>
    </sheetView>
  </sheetViews>
  <sheetFormatPr defaultColWidth="9.140625" defaultRowHeight="12.75"/>
  <cols>
    <col min="1" max="1" width="3.421875" style="0" customWidth="1"/>
    <col min="2" max="2" width="51.7109375" style="0" customWidth="1"/>
    <col min="3" max="3" width="12.00390625" style="0" customWidth="1"/>
    <col min="4" max="4" width="10.421875" style="0" customWidth="1"/>
    <col min="5" max="5" width="5.7109375" style="0" customWidth="1"/>
    <col min="6" max="6" width="4.57421875" style="0" customWidth="1"/>
    <col min="7" max="12" width="5.421875" style="0" customWidth="1"/>
    <col min="13" max="16" width="4.57421875" style="0" customWidth="1"/>
    <col min="17" max="21" width="4.00390625" style="0" customWidth="1"/>
    <col min="22" max="22" width="5.57421875" style="0" customWidth="1"/>
    <col min="23" max="23" width="5.421875" style="0" hidden="1" customWidth="1"/>
    <col min="24" max="25" width="5.28125" style="0" hidden="1" customWidth="1"/>
    <col min="26" max="26" width="4.28125" style="0" hidden="1" customWidth="1"/>
  </cols>
  <sheetData>
    <row r="1" ht="35.25" thickBot="1">
      <c r="B1" s="19" t="s">
        <v>28</v>
      </c>
    </row>
    <row r="2" spans="2:3" ht="22.5" customHeight="1" thickBot="1" thickTop="1">
      <c r="B2" s="20" t="s">
        <v>21</v>
      </c>
      <c r="C2" s="22">
        <f ca="1">TODAY()</f>
        <v>39871</v>
      </c>
    </row>
    <row r="3" spans="2:3" ht="22.5" customHeight="1" thickBot="1" thickTop="1">
      <c r="B3" s="20" t="s">
        <v>22</v>
      </c>
      <c r="C3" s="21" t="str">
        <f>'begroting invoerblad'!B49</f>
        <v>M. Beune</v>
      </c>
    </row>
    <row r="4" spans="2:3" ht="21.75" customHeight="1" thickBot="1" thickTop="1">
      <c r="B4" s="20" t="s">
        <v>23</v>
      </c>
      <c r="C4" s="21">
        <f>'begroting invoerblad'!C1</f>
        <v>0</v>
      </c>
    </row>
    <row r="5" spans="2:3" ht="21.75" customHeight="1" thickBot="1" thickTop="1">
      <c r="B5" s="20" t="s">
        <v>24</v>
      </c>
      <c r="C5" s="23">
        <f>'begroting invoerblad'!F43</f>
        <v>57.69166666666666</v>
      </c>
    </row>
    <row r="6" spans="2:3" ht="16.5" thickBot="1" thickTop="1">
      <c r="B6" s="20" t="s">
        <v>25</v>
      </c>
      <c r="C6" s="27">
        <f>C5/8</f>
        <v>7.211458333333333</v>
      </c>
    </row>
    <row r="7" spans="2:3" ht="16.5" thickBot="1" thickTop="1">
      <c r="B7" s="20" t="s">
        <v>26</v>
      </c>
      <c r="C7" s="27">
        <f>C6*1.06</f>
        <v>7.644145833333333</v>
      </c>
    </row>
    <row r="8" spans="2:13" ht="21" thickTop="1">
      <c r="B8" s="53" t="s">
        <v>27</v>
      </c>
      <c r="C8" s="54"/>
      <c r="D8" s="168" t="str">
        <f>'begroting invoerblad'!B3</f>
        <v>manuren</v>
      </c>
      <c r="M8" s="169" t="str">
        <f>'begroting invoerblad'!G3</f>
        <v>machine uren</v>
      </c>
    </row>
    <row r="9" spans="1:22" ht="15">
      <c r="A9" s="1"/>
      <c r="B9" s="55" t="s">
        <v>34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55" t="s">
        <v>38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55" t="s">
        <v>31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</v>
      </c>
      <c r="N11" s="1">
        <v>2</v>
      </c>
      <c r="O11" s="1">
        <v>3</v>
      </c>
      <c r="P11" s="1">
        <v>4</v>
      </c>
      <c r="Q11" s="1">
        <v>5</v>
      </c>
      <c r="R11" s="1">
        <v>6</v>
      </c>
      <c r="S11" s="1">
        <v>7</v>
      </c>
      <c r="T11" s="1">
        <v>8</v>
      </c>
      <c r="U11" s="1">
        <v>9</v>
      </c>
      <c r="V11" s="1">
        <v>10</v>
      </c>
    </row>
    <row r="12" spans="1:22" ht="12.75">
      <c r="A12" s="1" t="s">
        <v>30</v>
      </c>
      <c r="B12" s="1" t="s">
        <v>29</v>
      </c>
      <c r="C12" s="1"/>
      <c r="D12" s="56">
        <f>C54</f>
        <v>92.82499999999999</v>
      </c>
      <c r="E12" s="56">
        <f>D54</f>
        <v>84.82499999999999</v>
      </c>
      <c r="F12" s="56">
        <f>E54</f>
        <v>76.82499999999999</v>
      </c>
      <c r="G12" s="56">
        <f aca="true" t="shared" si="0" ref="G12:V12">F54</f>
        <v>68.82499999999999</v>
      </c>
      <c r="H12" s="56">
        <f t="shared" si="0"/>
        <v>60.82499999999999</v>
      </c>
      <c r="I12" s="56">
        <f t="shared" si="0"/>
        <v>52.82499999999999</v>
      </c>
      <c r="J12" s="56">
        <f t="shared" si="0"/>
        <v>44.82499999999999</v>
      </c>
      <c r="K12" s="56">
        <f t="shared" si="0"/>
        <v>36.82499999999999</v>
      </c>
      <c r="L12" s="56">
        <f t="shared" si="0"/>
        <v>28.82499999999999</v>
      </c>
      <c r="M12" s="56"/>
      <c r="N12" s="56">
        <f t="shared" si="0"/>
        <v>-3.6833333333333336</v>
      </c>
      <c r="O12" s="56">
        <f t="shared" si="0"/>
        <v>-3.6833333333333336</v>
      </c>
      <c r="P12" s="56">
        <f t="shared" si="0"/>
        <v>-3.6833333333333336</v>
      </c>
      <c r="Q12" s="56">
        <f t="shared" si="0"/>
        <v>0</v>
      </c>
      <c r="R12" s="56">
        <f t="shared" si="0"/>
        <v>0</v>
      </c>
      <c r="S12" s="56">
        <f t="shared" si="0"/>
        <v>0</v>
      </c>
      <c r="T12" s="56">
        <f t="shared" si="0"/>
        <v>0</v>
      </c>
      <c r="U12" s="56">
        <f t="shared" si="0"/>
        <v>0</v>
      </c>
      <c r="V12" s="56">
        <f t="shared" si="0"/>
        <v>0</v>
      </c>
    </row>
    <row r="13" spans="1:22" ht="12.75">
      <c r="A13" s="1"/>
      <c r="B13" s="50" t="str">
        <f>'begroting invoerblad'!B4</f>
        <v>opschonen</v>
      </c>
      <c r="C13" s="51">
        <f>'begroting invoerblad'!F9</f>
        <v>4.133333333333334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50" t="str">
        <f>'begroting invoerblad'!B10</f>
        <v>verhardingen</v>
      </c>
      <c r="C14" s="51">
        <f>'begroting invoerblad'!F20</f>
        <v>43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1"/>
      <c r="B15" s="50" t="str">
        <f>'begroting invoerblad'!B21</f>
        <v>grond bewerking en inplanten</v>
      </c>
      <c r="C15" s="51">
        <f>'begroting invoerblad'!F30</f>
        <v>4.308333333333334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50" t="str">
        <f>'begroting invoerblad'!B31</f>
        <v>afscheidingen</v>
      </c>
      <c r="C16" s="51">
        <f>'begroting invoerblad'!F40</f>
        <v>5.5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50" t="str">
        <f>'begroting invoerblad'!B41</f>
        <v>gazon</v>
      </c>
      <c r="C17" s="51">
        <f>'begroting invoerblad'!F41</f>
        <v>0.75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1"/>
      <c r="B18" s="50" t="str">
        <f>'begroting invoerblad'!B42</f>
        <v>transport</v>
      </c>
      <c r="C18" s="51">
        <f>'begroting invoerblad'!F42</f>
        <v>0.13333333333333333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50" t="str">
        <f>'begroting invoerblad'!B10</f>
        <v>verhardingen</v>
      </c>
      <c r="C19" s="51">
        <f>'begroting invoerblad'!F20</f>
        <v>43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28" t="str">
        <f>'begroting invoerblad'!B4</f>
        <v>opschonen</v>
      </c>
      <c r="C20" s="29"/>
      <c r="D20" s="29"/>
      <c r="E20" s="1"/>
      <c r="F20" s="1"/>
      <c r="G20" s="1"/>
      <c r="H20" s="1"/>
      <c r="I20" s="1"/>
      <c r="J20" s="1"/>
      <c r="K20" s="1"/>
      <c r="L20" s="1"/>
      <c r="M20" s="59">
        <f>'begroting invoerblad'!K9</f>
        <v>2.9166666666666665</v>
      </c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28" t="str">
        <f>'begroting invoerblad'!G6</f>
        <v>kraan</v>
      </c>
      <c r="C21" s="29"/>
      <c r="D21" s="29"/>
      <c r="E21" s="1"/>
      <c r="F21" s="1"/>
      <c r="G21" s="1"/>
      <c r="H21" s="1"/>
      <c r="I21" s="1"/>
      <c r="J21" s="1"/>
      <c r="K21" s="1"/>
      <c r="L21" s="1"/>
      <c r="M21" s="59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28" t="str">
        <f>'begroting invoerblad'!B10</f>
        <v>verhardingen</v>
      </c>
      <c r="C22" s="29"/>
      <c r="D22" s="2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28" t="str">
        <f>'begroting invoerblad'!G11</f>
        <v>kraan uitgraven</v>
      </c>
      <c r="C23" s="29"/>
      <c r="D23" s="28"/>
      <c r="E23" s="1"/>
      <c r="F23" s="1"/>
      <c r="G23" s="1"/>
      <c r="H23" s="1"/>
      <c r="I23" s="1"/>
      <c r="J23" s="1"/>
      <c r="K23" s="1"/>
      <c r="L23" s="1"/>
      <c r="M23" s="59">
        <f>'begroting invoerblad'!K20</f>
        <v>1.4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28"/>
      <c r="C24" s="29"/>
      <c r="D24" s="2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28"/>
      <c r="C25" s="29"/>
      <c r="D25" s="2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28"/>
      <c r="C26" s="29"/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52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52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52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52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52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52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52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52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52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52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52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52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52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52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52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52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52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5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5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5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5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5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5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5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5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5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5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5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5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5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5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5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5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57" t="s">
        <v>35</v>
      </c>
      <c r="C52" s="56">
        <f aca="true" t="shared" si="1" ref="C52:O52">SUM(C12:C51)</f>
        <v>100.82499999999999</v>
      </c>
      <c r="D52" s="56">
        <f t="shared" si="1"/>
        <v>92.82499999999999</v>
      </c>
      <c r="E52" s="56">
        <f t="shared" si="1"/>
        <v>84.82499999999999</v>
      </c>
      <c r="F52" s="56">
        <f t="shared" si="1"/>
        <v>76.82499999999999</v>
      </c>
      <c r="G52" s="56">
        <f t="shared" si="1"/>
        <v>68.82499999999999</v>
      </c>
      <c r="H52" s="56">
        <f t="shared" si="1"/>
        <v>60.82499999999999</v>
      </c>
      <c r="I52" s="56">
        <f t="shared" si="1"/>
        <v>52.82499999999999</v>
      </c>
      <c r="J52" s="56">
        <f t="shared" si="1"/>
        <v>44.82499999999999</v>
      </c>
      <c r="K52" s="56">
        <f t="shared" si="1"/>
        <v>36.82499999999999</v>
      </c>
      <c r="L52" s="56">
        <f t="shared" si="1"/>
        <v>28.82499999999999</v>
      </c>
      <c r="M52" s="56">
        <f t="shared" si="1"/>
        <v>4.316666666666666</v>
      </c>
      <c r="N52" s="56">
        <f t="shared" si="1"/>
        <v>-3.6833333333333336</v>
      </c>
      <c r="O52" s="56">
        <f t="shared" si="1"/>
        <v>-3.6833333333333336</v>
      </c>
      <c r="P52" s="1"/>
      <c r="Q52" s="1"/>
      <c r="R52" s="1"/>
      <c r="S52" s="1"/>
      <c r="T52" s="1"/>
      <c r="U52" s="1"/>
      <c r="V52" s="1"/>
    </row>
    <row r="53" spans="1:22" ht="12.75">
      <c r="A53" s="1"/>
      <c r="B53" s="1" t="s">
        <v>36</v>
      </c>
      <c r="C53" s="58">
        <f>C9*8</f>
        <v>8</v>
      </c>
      <c r="D53" s="58">
        <f>C9*8</f>
        <v>8</v>
      </c>
      <c r="E53" s="58">
        <f>C9*8</f>
        <v>8</v>
      </c>
      <c r="F53" s="58">
        <f>C9*8</f>
        <v>8</v>
      </c>
      <c r="G53" s="58">
        <f>C9*8</f>
        <v>8</v>
      </c>
      <c r="H53" s="58">
        <f>C9*8</f>
        <v>8</v>
      </c>
      <c r="I53" s="58">
        <f>C9*8</f>
        <v>8</v>
      </c>
      <c r="J53" s="58">
        <f>C9*8</f>
        <v>8</v>
      </c>
      <c r="K53" s="58">
        <f>C9*8</f>
        <v>8</v>
      </c>
      <c r="L53" s="58">
        <f>C9*8</f>
        <v>8</v>
      </c>
      <c r="M53" s="58">
        <f>C10*8</f>
        <v>8</v>
      </c>
      <c r="N53" s="58">
        <f aca="true" t="shared" si="2" ref="N53:S53">D10*8</f>
        <v>0</v>
      </c>
      <c r="O53" s="58">
        <f t="shared" si="2"/>
        <v>0</v>
      </c>
      <c r="P53" s="58">
        <f t="shared" si="2"/>
        <v>0</v>
      </c>
      <c r="Q53" s="58">
        <f t="shared" si="2"/>
        <v>0</v>
      </c>
      <c r="R53" s="58">
        <f t="shared" si="2"/>
        <v>0</v>
      </c>
      <c r="S53" s="58">
        <f t="shared" si="2"/>
        <v>0</v>
      </c>
      <c r="T53" s="1"/>
      <c r="U53" s="1"/>
      <c r="V53" s="1"/>
    </row>
    <row r="54" spans="1:22" ht="12.75">
      <c r="A54" s="1"/>
      <c r="B54" s="59" t="s">
        <v>37</v>
      </c>
      <c r="C54" s="56">
        <f aca="true" t="shared" si="3" ref="C54:O54">C52-C53</f>
        <v>92.82499999999999</v>
      </c>
      <c r="D54" s="56">
        <f t="shared" si="3"/>
        <v>84.82499999999999</v>
      </c>
      <c r="E54" s="60">
        <f t="shared" si="3"/>
        <v>76.82499999999999</v>
      </c>
      <c r="F54" s="60">
        <f t="shared" si="3"/>
        <v>68.82499999999999</v>
      </c>
      <c r="G54" s="60">
        <f t="shared" si="3"/>
        <v>60.82499999999999</v>
      </c>
      <c r="H54" s="60">
        <f t="shared" si="3"/>
        <v>52.82499999999999</v>
      </c>
      <c r="I54" s="60">
        <f t="shared" si="3"/>
        <v>44.82499999999999</v>
      </c>
      <c r="J54" s="60">
        <f t="shared" si="3"/>
        <v>36.82499999999999</v>
      </c>
      <c r="K54" s="60">
        <f t="shared" si="3"/>
        <v>28.82499999999999</v>
      </c>
      <c r="L54" s="60">
        <f t="shared" si="3"/>
        <v>20.82499999999999</v>
      </c>
      <c r="M54" s="60">
        <f t="shared" si="3"/>
        <v>-3.6833333333333336</v>
      </c>
      <c r="N54" s="60">
        <f t="shared" si="3"/>
        <v>-3.6833333333333336</v>
      </c>
      <c r="O54" s="60">
        <f t="shared" si="3"/>
        <v>-3.6833333333333336</v>
      </c>
      <c r="P54" s="1"/>
      <c r="Q54" s="1"/>
      <c r="R54" s="1"/>
      <c r="S54" s="1"/>
      <c r="T54" s="1"/>
      <c r="U54" s="1"/>
      <c r="V54" s="1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</sheetData>
  <printOptions/>
  <pageMargins left="0.7874015748031497" right="0.7874015748031497" top="0.5118110236220472" bottom="0.4724409448818898" header="0.5118110236220472" footer="0.5118110236220472"/>
  <pageSetup fitToHeight="1" fitToWidth="1" horizontalDpi="300" verticalDpi="3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workbookViewId="0" topLeftCell="A1">
      <selection activeCell="B4" sqref="B4"/>
    </sheetView>
  </sheetViews>
  <sheetFormatPr defaultColWidth="9.140625" defaultRowHeight="12.75"/>
  <cols>
    <col min="1" max="1" width="7.00390625" style="0" bestFit="1" customWidth="1"/>
    <col min="2" max="2" width="34.421875" style="0" bestFit="1" customWidth="1"/>
    <col min="3" max="3" width="12.7109375" style="0" customWidth="1"/>
    <col min="4" max="4" width="13.140625" style="0" bestFit="1" customWidth="1"/>
    <col min="5" max="5" width="30.7109375" style="0" bestFit="1" customWidth="1"/>
    <col min="6" max="6" width="10.8515625" style="0" customWidth="1"/>
    <col min="8" max="8" width="4.57421875" style="0" bestFit="1" customWidth="1"/>
    <col min="9" max="9" width="9.57421875" style="0" customWidth="1"/>
    <col min="10" max="10" width="12.7109375" style="0" customWidth="1"/>
    <col min="11" max="11" width="11.421875" style="0" customWidth="1"/>
    <col min="12" max="12" width="5.57421875" style="0" customWidth="1"/>
    <col min="13" max="13" width="11.00390625" style="0" customWidth="1"/>
    <col min="14" max="14" width="20.140625" style="0" customWidth="1"/>
  </cols>
  <sheetData>
    <row r="1" spans="2:4" s="66" customFormat="1" ht="27" thickBot="1">
      <c r="B1" s="66" t="s">
        <v>39</v>
      </c>
      <c r="D1" s="66" t="str">
        <f>'begroting invoerblad'!E1</f>
        <v>voorbereiding</v>
      </c>
    </row>
    <row r="2" spans="1:27" ht="12.75">
      <c r="A2" s="61"/>
      <c r="B2" s="62"/>
      <c r="C2" s="136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99.75" customHeight="1">
      <c r="A3" s="63"/>
      <c r="B3" s="144" t="str">
        <f>'begroting invoerblad'!B49</f>
        <v>M. Beune</v>
      </c>
      <c r="C3" s="145" t="str">
        <f>'begroting invoerblad'!B50</f>
        <v>Levingskamp 28</v>
      </c>
      <c r="D3" s="146" t="str">
        <f>'begroting invoerblad'!B51</f>
        <v>7524 bc Enschede</v>
      </c>
      <c r="E3" s="146" t="str">
        <f>'begroting invoerblad'!B52</f>
        <v>Tel:053-4358346</v>
      </c>
      <c r="F3" s="139"/>
      <c r="G3" s="139"/>
      <c r="H3" s="139"/>
      <c r="I3" s="139"/>
      <c r="J3" s="139"/>
      <c r="K3" s="139"/>
      <c r="L3" s="139"/>
      <c r="M3" s="139"/>
      <c r="N3" s="139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12.75">
      <c r="A4" s="64"/>
      <c r="B4" s="1" t="str">
        <f>'begroting invoerblad'!B4</f>
        <v>opschonen</v>
      </c>
      <c r="C4" s="137">
        <f>'begroting invoerblad'!T9*'begroting invoerblad'!E9</f>
        <v>2438.968</v>
      </c>
      <c r="D4" s="131"/>
      <c r="E4" s="85"/>
      <c r="F4" s="131"/>
      <c r="G4" s="85"/>
      <c r="H4" s="85"/>
      <c r="I4" s="85"/>
      <c r="J4" s="132"/>
      <c r="K4" s="132"/>
      <c r="L4" s="85"/>
      <c r="M4" s="132"/>
      <c r="N4" s="132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ht="12.75">
      <c r="A5" s="64"/>
      <c r="B5" s="1" t="str">
        <f>'begroting invoerblad'!B10</f>
        <v>verhardingen</v>
      </c>
      <c r="C5" s="137">
        <f>'begroting invoerblad'!T20*'begroting invoerblad'!E20</f>
        <v>6306.030000000001</v>
      </c>
      <c r="D5" s="131"/>
      <c r="E5" s="85"/>
      <c r="F5" s="131"/>
      <c r="G5" s="85"/>
      <c r="H5" s="85"/>
      <c r="I5" s="85"/>
      <c r="J5" s="132"/>
      <c r="K5" s="132"/>
      <c r="L5" s="85"/>
      <c r="M5" s="132"/>
      <c r="N5" s="132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12.75">
      <c r="A6" s="64"/>
      <c r="B6" s="1" t="str">
        <f>'begroting invoerblad'!B22</f>
        <v>spitten handkracht</v>
      </c>
      <c r="C6" s="137">
        <f>'begroting invoerblad'!T30*'begroting invoerblad'!E30</f>
        <v>1313.97975</v>
      </c>
      <c r="D6" s="131"/>
      <c r="E6" s="85"/>
      <c r="F6" s="131"/>
      <c r="G6" s="85"/>
      <c r="H6" s="85"/>
      <c r="I6" s="85"/>
      <c r="J6" s="132"/>
      <c r="K6" s="132"/>
      <c r="L6" s="85"/>
      <c r="M6" s="132"/>
      <c r="N6" s="132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ht="12.75">
      <c r="A7" s="64"/>
      <c r="B7" s="1" t="str">
        <f>'begroting invoerblad'!B31</f>
        <v>afscheidingen</v>
      </c>
      <c r="C7" s="137">
        <f>'begroting invoerblad'!T40*'begroting invoerblad'!E40</f>
        <v>314.65500000000003</v>
      </c>
      <c r="D7" s="131"/>
      <c r="E7" s="85"/>
      <c r="F7" s="131"/>
      <c r="G7" s="85"/>
      <c r="H7" s="85"/>
      <c r="I7" s="85"/>
      <c r="J7" s="132"/>
      <c r="K7" s="132"/>
      <c r="L7" s="85"/>
      <c r="M7" s="132"/>
      <c r="N7" s="132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</row>
    <row r="8" spans="1:27" ht="12.75">
      <c r="A8" s="64"/>
      <c r="B8" s="1" t="str">
        <f>'begroting invoerblad'!B41</f>
        <v>gazon</v>
      </c>
      <c r="C8" s="137">
        <f>'begroting invoerblad'!T41*'begroting invoerblad'!E41</f>
        <v>222.9075</v>
      </c>
      <c r="D8" s="131"/>
      <c r="E8" s="85"/>
      <c r="F8" s="131"/>
      <c r="G8" s="85"/>
      <c r="H8" s="85"/>
      <c r="I8" s="85"/>
      <c r="J8" s="132"/>
      <c r="K8" s="132"/>
      <c r="L8" s="85"/>
      <c r="M8" s="132"/>
      <c r="N8" s="132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ht="12.75">
      <c r="A9" s="64"/>
      <c r="B9" s="1" t="str">
        <f>'begroting invoerblad'!B42</f>
        <v>transport</v>
      </c>
      <c r="C9" s="137">
        <f>'begroting invoerblad'!T42*'begroting invoerblad'!E42</f>
        <v>7.628</v>
      </c>
      <c r="D9" s="131"/>
      <c r="E9" s="85"/>
      <c r="F9" s="131"/>
      <c r="G9" s="85"/>
      <c r="H9" s="85"/>
      <c r="I9" s="85"/>
      <c r="J9" s="132"/>
      <c r="K9" s="132"/>
      <c r="L9" s="85"/>
      <c r="M9" s="132"/>
      <c r="N9" s="132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 ht="12.75">
      <c r="A10" s="64"/>
      <c r="B10" s="1"/>
      <c r="C10" s="137"/>
      <c r="D10" s="131"/>
      <c r="E10" s="85"/>
      <c r="F10" s="131"/>
      <c r="G10" s="85"/>
      <c r="H10" s="85"/>
      <c r="I10" s="85"/>
      <c r="J10" s="132"/>
      <c r="K10" s="132"/>
      <c r="L10" s="85"/>
      <c r="M10" s="132"/>
      <c r="N10" s="132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ht="12.75">
      <c r="A11" s="64"/>
      <c r="B11" s="1" t="s">
        <v>86</v>
      </c>
      <c r="C11" s="137">
        <f>SUM(C4+C5+C6+C7+C8+C9)</f>
        <v>10604.16825</v>
      </c>
      <c r="D11" s="131"/>
      <c r="E11" s="85"/>
      <c r="F11" s="131"/>
      <c r="G11" s="85"/>
      <c r="H11" s="85"/>
      <c r="I11" s="85"/>
      <c r="J11" s="132"/>
      <c r="K11" s="132"/>
      <c r="L11" s="85"/>
      <c r="M11" s="132"/>
      <c r="N11" s="132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 ht="12.75">
      <c r="A12" s="129"/>
      <c r="B12" s="67" t="s">
        <v>87</v>
      </c>
      <c r="C12" s="138">
        <f>'begroting invoerblad'!P48</f>
        <v>12373.607897499998</v>
      </c>
      <c r="D12" s="131"/>
      <c r="E12" s="85"/>
      <c r="F12" s="131"/>
      <c r="G12" s="85"/>
      <c r="H12" s="85"/>
      <c r="I12" s="85"/>
      <c r="J12" s="132"/>
      <c r="K12" s="132"/>
      <c r="L12" s="85"/>
      <c r="M12" s="132"/>
      <c r="N12" s="132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ht="12.75">
      <c r="A13" s="85"/>
      <c r="B13" s="85"/>
      <c r="C13" s="130"/>
      <c r="D13" s="131"/>
      <c r="E13" s="85"/>
      <c r="F13" s="131"/>
      <c r="G13" s="85"/>
      <c r="H13" s="85"/>
      <c r="I13" s="85"/>
      <c r="J13" s="132"/>
      <c r="K13" s="132"/>
      <c r="L13" s="85"/>
      <c r="M13" s="132"/>
      <c r="N13" s="132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 ht="12.75">
      <c r="A14" s="85"/>
      <c r="B14" s="85" t="s">
        <v>82</v>
      </c>
      <c r="C14" s="130"/>
      <c r="D14" s="131"/>
      <c r="E14" s="85"/>
      <c r="F14" s="131"/>
      <c r="G14" s="85"/>
      <c r="H14" s="85"/>
      <c r="I14" s="85"/>
      <c r="J14" s="132"/>
      <c r="K14" s="132"/>
      <c r="L14" s="85"/>
      <c r="M14" s="132"/>
      <c r="N14" s="132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ht="12.75">
      <c r="A15" s="85"/>
      <c r="B15" s="85" t="s">
        <v>81</v>
      </c>
      <c r="C15" s="131"/>
      <c r="D15" s="131"/>
      <c r="E15" s="85"/>
      <c r="F15" s="131"/>
      <c r="G15" s="85"/>
      <c r="H15" s="85"/>
      <c r="I15" s="85"/>
      <c r="J15" s="132"/>
      <c r="K15" s="132"/>
      <c r="L15" s="85"/>
      <c r="M15" s="132"/>
      <c r="N15" s="132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ht="12.75">
      <c r="A16" s="85"/>
      <c r="B16" s="85" t="s">
        <v>83</v>
      </c>
      <c r="C16" s="131"/>
      <c r="D16" s="131"/>
      <c r="E16" s="85"/>
      <c r="F16" s="131"/>
      <c r="G16" s="85"/>
      <c r="H16" s="85"/>
      <c r="I16" s="85"/>
      <c r="J16" s="132"/>
      <c r="K16" s="132"/>
      <c r="L16" s="85"/>
      <c r="M16" s="132"/>
      <c r="N16" s="132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ht="12.75">
      <c r="A17" s="85"/>
      <c r="B17" s="85"/>
      <c r="C17" s="131"/>
      <c r="D17" s="131"/>
      <c r="E17" s="85"/>
      <c r="F17" s="131"/>
      <c r="G17" s="85"/>
      <c r="H17" s="85"/>
      <c r="I17" s="85"/>
      <c r="J17" s="132"/>
      <c r="K17" s="132"/>
      <c r="L17" s="85"/>
      <c r="M17" s="132"/>
      <c r="N17" s="132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ht="12.75">
      <c r="A18" s="85"/>
      <c r="B18" s="85" t="s">
        <v>84</v>
      </c>
      <c r="C18" s="131"/>
      <c r="D18" s="131"/>
      <c r="E18" s="85"/>
      <c r="F18" s="131"/>
      <c r="G18" s="85"/>
      <c r="H18" s="85"/>
      <c r="I18" s="85"/>
      <c r="J18" s="132"/>
      <c r="K18" s="132"/>
      <c r="L18" s="85"/>
      <c r="M18" s="132"/>
      <c r="N18" s="132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ht="20.25">
      <c r="A19" s="85"/>
      <c r="B19" s="135" t="str">
        <f>D1</f>
        <v>voorbereiding</v>
      </c>
      <c r="C19" s="131"/>
      <c r="D19" s="131"/>
      <c r="E19" s="85"/>
      <c r="F19" s="131"/>
      <c r="G19" s="85"/>
      <c r="H19" s="85"/>
      <c r="I19" s="85"/>
      <c r="J19" s="132"/>
      <c r="K19" s="132"/>
      <c r="L19" s="85"/>
      <c r="M19" s="132"/>
      <c r="N19" s="132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ht="12.75">
      <c r="A20" s="131"/>
      <c r="B20" s="132"/>
      <c r="C20" s="132"/>
      <c r="D20" s="133"/>
      <c r="E20" s="132"/>
      <c r="F20" s="132"/>
      <c r="G20" s="85"/>
      <c r="H20" s="85"/>
      <c r="I20" s="85"/>
      <c r="J20" s="140"/>
      <c r="K20" s="132"/>
      <c r="L20" s="141"/>
      <c r="M20" s="141"/>
      <c r="N20" s="132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ht="12.75">
      <c r="A21" s="131"/>
      <c r="B21" s="134"/>
      <c r="C21" s="132"/>
      <c r="D21" s="85"/>
      <c r="E21" s="140"/>
      <c r="F21" s="132"/>
      <c r="G21" s="85"/>
      <c r="H21" s="85"/>
      <c r="I21" s="132"/>
      <c r="J21" s="132"/>
      <c r="K21" s="132"/>
      <c r="L21" s="141"/>
      <c r="M21" s="141"/>
      <c r="N21" s="132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27" ht="12.75">
      <c r="A22" s="131"/>
      <c r="B22" s="131"/>
      <c r="C22" s="132"/>
      <c r="D22" s="132"/>
      <c r="E22" s="85"/>
      <c r="F22" s="132"/>
      <c r="G22" s="85"/>
      <c r="H22" s="85"/>
      <c r="I22" s="85"/>
      <c r="J22" s="132"/>
      <c r="K22" s="132"/>
      <c r="L22" s="85"/>
      <c r="M22" s="132"/>
      <c r="N22" s="132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42"/>
      <c r="M24" s="142"/>
      <c r="N24" s="143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4:27" ht="12.75"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4:27" ht="12.75"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 t="str">
        <f>'begroting invoerblad'!B48</f>
        <v>Gemaakt door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4:27" ht="12.75"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 t="str">
        <f>'begroting invoerblad'!B49</f>
        <v>M. Beune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4:27" ht="12.75"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 t="str">
        <f>'begroting invoerblad'!B50</f>
        <v>Levingskamp 28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4:27" ht="12.75"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 t="str">
        <f>'begroting invoerblad'!B51</f>
        <v>7524 bc Enschede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4:27" ht="12.75"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 t="str">
        <f>'begroting invoerblad'!B52</f>
        <v>Tel:053-4358346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4:27" ht="12.75"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4:27" ht="12.75"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4:27" ht="12.75"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4:27" ht="12.75"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4:27" ht="12.75"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4:27" ht="12.75"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4:27" ht="12.75"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4:27" ht="12.75"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4:27" ht="12.75"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4:27" ht="12.75"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4:27" ht="12.75"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</sheetData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9" sqref="E9"/>
    </sheetView>
  </sheetViews>
  <sheetFormatPr defaultColWidth="9.140625" defaultRowHeight="12.75"/>
  <cols>
    <col min="1" max="1" width="25.8515625" style="0" bestFit="1" customWidth="1"/>
    <col min="2" max="2" width="26.57421875" style="0" bestFit="1" customWidth="1"/>
    <col min="3" max="3" width="41.8515625" style="0" bestFit="1" customWidth="1"/>
    <col min="4" max="4" width="8.57421875" style="0" bestFit="1" customWidth="1"/>
    <col min="5" max="5" width="11.140625" style="0" bestFit="1" customWidth="1"/>
    <col min="6" max="6" width="6.00390625" style="0" bestFit="1" customWidth="1"/>
    <col min="7" max="7" width="2.28125" style="0" bestFit="1" customWidth="1"/>
  </cols>
  <sheetData>
    <row r="1" spans="1:7" ht="12.75">
      <c r="A1" s="1" t="s">
        <v>147</v>
      </c>
      <c r="B1" s="1"/>
      <c r="C1" s="1"/>
      <c r="D1" s="1"/>
      <c r="E1" s="1"/>
      <c r="F1" s="1"/>
      <c r="G1" s="1"/>
    </row>
    <row r="2" spans="1:7" ht="12.75">
      <c r="A2" s="1">
        <v>1</v>
      </c>
      <c r="B2" s="1" t="s">
        <v>148</v>
      </c>
      <c r="C2" s="1"/>
      <c r="D2" s="1"/>
      <c r="E2" s="1"/>
      <c r="F2" s="1"/>
      <c r="G2" s="1"/>
    </row>
    <row r="3" spans="1:7" ht="12.75">
      <c r="A3" s="1"/>
      <c r="B3" s="1" t="s">
        <v>149</v>
      </c>
      <c r="C3" s="1" t="s">
        <v>150</v>
      </c>
      <c r="D3" s="147">
        <v>675</v>
      </c>
      <c r="E3" s="147">
        <v>35235</v>
      </c>
      <c r="F3" s="1"/>
      <c r="G3" s="1"/>
    </row>
    <row r="4" spans="1:7" ht="12.75">
      <c r="A4" s="1"/>
      <c r="B4" s="1" t="s">
        <v>151</v>
      </c>
      <c r="C4" s="148">
        <v>0.08</v>
      </c>
      <c r="D4" s="1"/>
      <c r="E4" s="147">
        <v>2935.08</v>
      </c>
      <c r="F4" s="1"/>
      <c r="G4" s="1"/>
    </row>
    <row r="5" spans="1:7" ht="12.75">
      <c r="A5" s="1"/>
      <c r="B5" s="1"/>
      <c r="C5" s="1"/>
      <c r="D5" s="1" t="s">
        <v>7</v>
      </c>
      <c r="E5" s="147">
        <v>38170.08</v>
      </c>
      <c r="F5" s="1" t="s">
        <v>91</v>
      </c>
      <c r="G5" s="1"/>
    </row>
    <row r="6" spans="1:7" ht="12.75">
      <c r="A6" s="1"/>
      <c r="B6" s="1" t="s">
        <v>152</v>
      </c>
      <c r="C6" s="1" t="s">
        <v>153</v>
      </c>
      <c r="D6" s="150">
        <v>0.1035</v>
      </c>
      <c r="E6" s="147">
        <v>3950.6</v>
      </c>
      <c r="F6" s="1"/>
      <c r="G6" s="1"/>
    </row>
    <row r="7" spans="1:7" ht="12.75">
      <c r="A7" s="1"/>
      <c r="B7" s="1" t="s">
        <v>154</v>
      </c>
      <c r="C7" s="1" t="s">
        <v>155</v>
      </c>
      <c r="D7" s="150">
        <v>0.1758</v>
      </c>
      <c r="E7" s="147">
        <v>6710.3</v>
      </c>
      <c r="F7" s="1"/>
      <c r="G7" s="1"/>
    </row>
    <row r="8" spans="1:7" ht="12.75">
      <c r="A8" s="1"/>
      <c r="B8" s="1" t="s">
        <v>156</v>
      </c>
      <c r="C8" s="1" t="s">
        <v>157</v>
      </c>
      <c r="D8" s="150">
        <v>0.115</v>
      </c>
      <c r="E8" s="147">
        <v>4389.56</v>
      </c>
      <c r="F8" s="1"/>
      <c r="G8" s="1"/>
    </row>
    <row r="9" spans="1:7" ht="12.75">
      <c r="A9" s="1"/>
      <c r="B9" s="1" t="s">
        <v>158</v>
      </c>
      <c r="C9" s="1"/>
      <c r="D9" s="1" t="s">
        <v>7</v>
      </c>
      <c r="E9" s="151">
        <v>53221</v>
      </c>
      <c r="F9" s="1" t="s">
        <v>94</v>
      </c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 t="s">
        <v>159</v>
      </c>
      <c r="B11" s="1"/>
      <c r="C11" s="1"/>
      <c r="D11" s="1"/>
      <c r="E11" s="1"/>
      <c r="F11" s="1"/>
      <c r="G11" s="1"/>
    </row>
    <row r="12" spans="1:7" ht="12.75">
      <c r="A12" s="1">
        <v>2</v>
      </c>
      <c r="B12" s="1" t="s">
        <v>160</v>
      </c>
      <c r="C12" s="1" t="s">
        <v>161</v>
      </c>
      <c r="D12" s="1">
        <v>52.2</v>
      </c>
      <c r="E12" s="1">
        <v>40</v>
      </c>
      <c r="F12" s="1">
        <v>2088</v>
      </c>
      <c r="G12" s="1"/>
    </row>
    <row r="13" spans="1:7" ht="12.75">
      <c r="A13" s="1"/>
      <c r="B13" s="1" t="s">
        <v>162</v>
      </c>
      <c r="C13" s="1" t="s">
        <v>163</v>
      </c>
      <c r="D13" s="1">
        <v>25</v>
      </c>
      <c r="E13" s="1">
        <v>8</v>
      </c>
      <c r="F13" s="1">
        <v>200</v>
      </c>
      <c r="G13" s="1"/>
    </row>
    <row r="14" spans="1:7" ht="12.75">
      <c r="A14" s="1"/>
      <c r="B14" s="1" t="s">
        <v>164</v>
      </c>
      <c r="C14" s="1" t="s">
        <v>165</v>
      </c>
      <c r="D14" s="1">
        <v>19</v>
      </c>
      <c r="E14" s="1">
        <v>8</v>
      </c>
      <c r="F14" s="1">
        <v>152</v>
      </c>
      <c r="G14" s="1"/>
    </row>
    <row r="15" spans="1:7" ht="12.75">
      <c r="A15" s="1"/>
      <c r="B15" s="1"/>
      <c r="C15" s="1"/>
      <c r="D15" s="1" t="s">
        <v>7</v>
      </c>
      <c r="E15" s="1"/>
      <c r="F15" s="1">
        <v>1736</v>
      </c>
      <c r="G15" s="1" t="s">
        <v>97</v>
      </c>
    </row>
    <row r="16" spans="1:7" ht="12.75">
      <c r="A16" s="1"/>
      <c r="B16" s="1" t="s">
        <v>166</v>
      </c>
      <c r="C16" s="1" t="s">
        <v>167</v>
      </c>
      <c r="D16" s="1"/>
      <c r="E16" s="148">
        <v>0.04</v>
      </c>
      <c r="F16" s="1">
        <v>69.44</v>
      </c>
      <c r="G16" s="1"/>
    </row>
    <row r="17" spans="1:7" ht="12.75">
      <c r="A17" s="1"/>
      <c r="B17" s="1" t="s">
        <v>168</v>
      </c>
      <c r="C17" s="1" t="s">
        <v>169</v>
      </c>
      <c r="D17" s="1"/>
      <c r="E17" s="148">
        <v>0.1</v>
      </c>
      <c r="F17" s="1">
        <v>173.6</v>
      </c>
      <c r="G17" s="1"/>
    </row>
    <row r="18" spans="1:7" ht="12.75">
      <c r="A18" s="1"/>
      <c r="B18" s="1"/>
      <c r="C18" s="1"/>
      <c r="D18" s="1"/>
      <c r="E18" s="1"/>
      <c r="F18" s="1">
        <v>1493</v>
      </c>
      <c r="G18" s="1" t="s">
        <v>99</v>
      </c>
    </row>
    <row r="19" spans="1:7" ht="12.75">
      <c r="A19" s="1" t="s">
        <v>147</v>
      </c>
      <c r="B19" s="1"/>
      <c r="C19" s="1"/>
      <c r="D19" s="1"/>
      <c r="E19" s="1"/>
      <c r="F19" s="1"/>
      <c r="G19" s="1"/>
    </row>
    <row r="20" spans="1:7" ht="12.75">
      <c r="A20" s="1">
        <v>3</v>
      </c>
      <c r="B20" s="1" t="s">
        <v>170</v>
      </c>
      <c r="C20" s="1" t="s">
        <v>171</v>
      </c>
      <c r="D20" s="1"/>
      <c r="E20" s="147">
        <v>35.65</v>
      </c>
      <c r="F20" s="1" t="s">
        <v>101</v>
      </c>
      <c r="G20" s="1"/>
    </row>
    <row r="21" spans="1:7" ht="12.75">
      <c r="A21" s="1"/>
      <c r="B21" s="1" t="s">
        <v>172</v>
      </c>
      <c r="C21" s="1" t="s">
        <v>173</v>
      </c>
      <c r="D21" s="148">
        <v>0.5</v>
      </c>
      <c r="E21" s="147">
        <v>17.82</v>
      </c>
      <c r="F21" s="1"/>
      <c r="G21" s="1"/>
    </row>
    <row r="22" spans="1:7" ht="12.75">
      <c r="A22" s="1"/>
      <c r="B22" s="1"/>
      <c r="C22" s="1" t="s">
        <v>174</v>
      </c>
      <c r="D22" s="1"/>
      <c r="E22" s="1"/>
      <c r="F22" s="1"/>
      <c r="G22" s="1"/>
    </row>
    <row r="23" spans="1:7" ht="12.75">
      <c r="A23" s="1"/>
      <c r="B23" s="1"/>
      <c r="C23" s="1" t="s">
        <v>175</v>
      </c>
      <c r="D23" s="1"/>
      <c r="E23" s="1"/>
      <c r="F23" s="1"/>
      <c r="G23" s="1"/>
    </row>
    <row r="24" spans="1:7" ht="12.75">
      <c r="A24" s="1"/>
      <c r="B24" s="1"/>
      <c r="C24" s="1"/>
      <c r="D24" s="1"/>
      <c r="E24" s="147">
        <v>53.47</v>
      </c>
      <c r="F24" s="1"/>
      <c r="G24" s="1"/>
    </row>
    <row r="25" spans="1:7" ht="12.75">
      <c r="A25" s="1"/>
      <c r="B25" s="1" t="s">
        <v>176</v>
      </c>
      <c r="C25" s="1" t="s">
        <v>177</v>
      </c>
      <c r="D25" s="148">
        <v>0.1</v>
      </c>
      <c r="E25" s="147">
        <v>5.35</v>
      </c>
      <c r="F25" s="1"/>
      <c r="G25" s="1"/>
    </row>
    <row r="26" spans="1:7" ht="12.75">
      <c r="A26" s="1"/>
      <c r="B26" s="1"/>
      <c r="C26" s="1"/>
      <c r="D26" s="1"/>
      <c r="E26" s="147">
        <v>58.82</v>
      </c>
      <c r="F26" s="1" t="s">
        <v>105</v>
      </c>
      <c r="G26" s="1"/>
    </row>
    <row r="27" spans="1:7" ht="12.75">
      <c r="A27" s="1"/>
      <c r="B27" s="1" t="s">
        <v>178</v>
      </c>
      <c r="C27" s="1" t="s">
        <v>179</v>
      </c>
      <c r="D27" s="148">
        <v>0.05</v>
      </c>
      <c r="E27" s="147">
        <v>2.94</v>
      </c>
      <c r="F27" s="1"/>
      <c r="G27" s="1"/>
    </row>
    <row r="28" spans="1:7" ht="12.75">
      <c r="A28" s="1"/>
      <c r="B28" s="1" t="s">
        <v>180</v>
      </c>
      <c r="C28" s="1"/>
      <c r="D28" s="1"/>
      <c r="E28" s="147">
        <v>61.76</v>
      </c>
      <c r="F28" s="1" t="s">
        <v>108</v>
      </c>
      <c r="G28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C7" sqref="C7"/>
    </sheetView>
  </sheetViews>
  <sheetFormatPr defaultColWidth="9.140625" defaultRowHeight="12.75"/>
  <cols>
    <col min="1" max="1" width="24.28125" style="0" bestFit="1" customWidth="1"/>
    <col min="2" max="2" width="22.8515625" style="0" bestFit="1" customWidth="1"/>
    <col min="3" max="3" width="12.140625" style="0" bestFit="1" customWidth="1"/>
    <col min="4" max="4" width="16.28125" style="0" bestFit="1" customWidth="1"/>
    <col min="5" max="5" width="10.140625" style="0" bestFit="1" customWidth="1"/>
  </cols>
  <sheetData>
    <row r="1" spans="1:5" ht="12.75">
      <c r="A1" s="1"/>
      <c r="B1" s="1" t="s">
        <v>88</v>
      </c>
      <c r="C1" s="1"/>
      <c r="D1" s="1"/>
      <c r="E1" s="1"/>
    </row>
    <row r="2" spans="1:5" ht="12.75">
      <c r="A2" s="1"/>
      <c r="B2" s="1" t="s">
        <v>89</v>
      </c>
      <c r="C2" s="1"/>
      <c r="D2" s="1" t="s">
        <v>90</v>
      </c>
      <c r="E2" s="1"/>
    </row>
    <row r="3" spans="1:5" ht="12.75">
      <c r="A3" s="149" t="s">
        <v>91</v>
      </c>
      <c r="B3" s="1" t="s">
        <v>92</v>
      </c>
      <c r="C3" s="1" t="s">
        <v>93</v>
      </c>
      <c r="D3" s="1"/>
      <c r="E3" s="1"/>
    </row>
    <row r="4" spans="1:5" ht="12.75">
      <c r="A4" s="149" t="s">
        <v>94</v>
      </c>
      <c r="B4" s="1" t="s">
        <v>95</v>
      </c>
      <c r="C4" s="1" t="s">
        <v>96</v>
      </c>
      <c r="D4" s="1"/>
      <c r="E4" s="1"/>
    </row>
    <row r="5" spans="1:5" ht="12.75">
      <c r="A5" s="149" t="s">
        <v>97</v>
      </c>
      <c r="B5" s="1" t="s">
        <v>98</v>
      </c>
      <c r="C5" s="147">
        <v>1800</v>
      </c>
      <c r="D5" s="1"/>
      <c r="E5" s="1"/>
    </row>
    <row r="6" spans="1:5" ht="12.75">
      <c r="A6" s="149" t="s">
        <v>99</v>
      </c>
      <c r="B6" s="1" t="s">
        <v>100</v>
      </c>
      <c r="C6" s="147">
        <v>200</v>
      </c>
      <c r="D6" s="1"/>
      <c r="E6" s="1"/>
    </row>
    <row r="7" spans="1:5" ht="12.75">
      <c r="A7" s="149" t="s">
        <v>101</v>
      </c>
      <c r="B7" s="1" t="s">
        <v>102</v>
      </c>
      <c r="C7" s="147">
        <v>2000</v>
      </c>
      <c r="D7" s="1"/>
      <c r="E7" s="1"/>
    </row>
    <row r="8" spans="1:5" ht="12.75">
      <c r="A8" s="149" t="s">
        <v>103</v>
      </c>
      <c r="B8" s="1" t="s">
        <v>104</v>
      </c>
      <c r="C8" s="1">
        <v>1000</v>
      </c>
      <c r="D8" s="1" t="s">
        <v>17</v>
      </c>
      <c r="E8" s="1"/>
    </row>
    <row r="9" spans="1:5" ht="12.75">
      <c r="A9" s="149" t="s">
        <v>105</v>
      </c>
      <c r="B9" s="1" t="s">
        <v>106</v>
      </c>
      <c r="C9" s="1">
        <v>500</v>
      </c>
      <c r="D9" s="1" t="s">
        <v>107</v>
      </c>
      <c r="E9" s="1"/>
    </row>
    <row r="10" spans="1:5" ht="12.75">
      <c r="A10" s="149" t="s">
        <v>108</v>
      </c>
      <c r="B10" s="1" t="s">
        <v>109</v>
      </c>
      <c r="C10" s="148">
        <v>0.06</v>
      </c>
      <c r="D10" s="1"/>
      <c r="E10" s="1"/>
    </row>
    <row r="11" spans="1:5" ht="12.75">
      <c r="A11" s="149" t="s">
        <v>110</v>
      </c>
      <c r="B11" s="1" t="s">
        <v>111</v>
      </c>
      <c r="C11" s="1"/>
      <c r="D11" s="1" t="s">
        <v>112</v>
      </c>
      <c r="E11" s="1"/>
    </row>
    <row r="12" spans="1:5" ht="12.75">
      <c r="A12" s="149" t="s">
        <v>113</v>
      </c>
      <c r="B12" s="1" t="s">
        <v>114</v>
      </c>
      <c r="C12" s="148">
        <v>0.1</v>
      </c>
      <c r="D12" s="1" t="s">
        <v>98</v>
      </c>
      <c r="E12" s="1"/>
    </row>
    <row r="13" spans="1:5" ht="12.75">
      <c r="A13" s="149" t="s">
        <v>115</v>
      </c>
      <c r="B13" s="1" t="s">
        <v>116</v>
      </c>
      <c r="C13" s="148">
        <v>0.1</v>
      </c>
      <c r="D13" s="1" t="s">
        <v>117</v>
      </c>
      <c r="E13" s="1"/>
    </row>
    <row r="14" spans="1:5" ht="12.75">
      <c r="A14" s="149" t="s">
        <v>118</v>
      </c>
      <c r="B14" s="1" t="s">
        <v>119</v>
      </c>
      <c r="C14" s="1">
        <v>2.5</v>
      </c>
      <c r="D14" s="1" t="s">
        <v>120</v>
      </c>
      <c r="E14" s="1"/>
    </row>
    <row r="15" spans="1:5" ht="12.75">
      <c r="A15" s="149" t="s">
        <v>121</v>
      </c>
      <c r="B15" s="1" t="s">
        <v>122</v>
      </c>
      <c r="C15" s="147">
        <v>150</v>
      </c>
      <c r="D15" s="1" t="s">
        <v>123</v>
      </c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 t="s">
        <v>124</v>
      </c>
      <c r="C17" s="1" t="s">
        <v>125</v>
      </c>
      <c r="D17" s="1" t="s">
        <v>126</v>
      </c>
      <c r="E17" s="1" t="s">
        <v>127</v>
      </c>
    </row>
    <row r="18" spans="1:5" ht="12.75">
      <c r="A18" s="1" t="s">
        <v>128</v>
      </c>
      <c r="B18" s="1"/>
      <c r="C18" s="1" t="s">
        <v>129</v>
      </c>
      <c r="D18" s="1" t="s">
        <v>130</v>
      </c>
      <c r="E18" s="147">
        <v>900</v>
      </c>
    </row>
    <row r="19" spans="1:5" ht="12.75">
      <c r="A19" s="1" t="s">
        <v>109</v>
      </c>
      <c r="B19" s="1"/>
      <c r="C19" s="1" t="s">
        <v>131</v>
      </c>
      <c r="D19" s="1" t="s">
        <v>132</v>
      </c>
      <c r="E19" s="147">
        <v>66</v>
      </c>
    </row>
    <row r="20" spans="1:5" ht="12.75">
      <c r="A20" s="1" t="s">
        <v>133</v>
      </c>
      <c r="B20" s="1"/>
      <c r="C20" s="1" t="s">
        <v>134</v>
      </c>
      <c r="D20" s="1" t="s">
        <v>135</v>
      </c>
      <c r="E20" s="147">
        <v>200</v>
      </c>
    </row>
    <row r="21" spans="1:5" ht="12.75">
      <c r="A21" s="1" t="s">
        <v>136</v>
      </c>
      <c r="B21" s="1"/>
      <c r="C21" s="1" t="s">
        <v>137</v>
      </c>
      <c r="D21" s="1" t="s">
        <v>138</v>
      </c>
      <c r="E21" s="147">
        <v>300</v>
      </c>
    </row>
    <row r="22" spans="1:5" ht="12.75">
      <c r="A22" s="1" t="s">
        <v>139</v>
      </c>
      <c r="B22" s="1"/>
      <c r="C22" s="1" t="s">
        <v>140</v>
      </c>
      <c r="D22" s="1" t="s">
        <v>135</v>
      </c>
      <c r="E22" s="147">
        <v>200</v>
      </c>
    </row>
    <row r="23" spans="1:5" ht="12.75">
      <c r="A23" s="1" t="s">
        <v>141</v>
      </c>
      <c r="B23" s="1"/>
      <c r="C23" s="1" t="s">
        <v>142</v>
      </c>
      <c r="D23" s="1" t="s">
        <v>143</v>
      </c>
      <c r="E23" s="147">
        <v>1250</v>
      </c>
    </row>
    <row r="24" spans="1:5" ht="12.75">
      <c r="A24" s="1"/>
      <c r="B24" s="1"/>
      <c r="C24" s="1"/>
      <c r="D24" s="1" t="s">
        <v>7</v>
      </c>
      <c r="E24" s="147">
        <v>2916</v>
      </c>
    </row>
    <row r="25" spans="1:5" ht="12.75">
      <c r="A25" s="1" t="s">
        <v>144</v>
      </c>
      <c r="B25" s="1"/>
      <c r="C25" s="1" t="s">
        <v>145</v>
      </c>
      <c r="D25" s="1"/>
      <c r="E25" s="147">
        <v>5.83</v>
      </c>
    </row>
    <row r="26" spans="1:5" ht="12.75">
      <c r="A26" s="1"/>
      <c r="B26" s="1"/>
      <c r="C26" s="1"/>
      <c r="D26" s="1"/>
      <c r="E26" s="1"/>
    </row>
    <row r="27" spans="1:5" ht="12.75">
      <c r="A27" s="1"/>
      <c r="B27" s="1" t="s">
        <v>88</v>
      </c>
      <c r="C27" s="1"/>
      <c r="D27" s="1"/>
      <c r="E27" s="1"/>
    </row>
    <row r="28" spans="1:5" ht="12.75">
      <c r="A28" s="1"/>
      <c r="B28" s="1" t="s">
        <v>89</v>
      </c>
      <c r="C28" s="1"/>
      <c r="D28" s="1" t="s">
        <v>90</v>
      </c>
      <c r="E28" s="1"/>
    </row>
    <row r="29" spans="1:5" ht="12.75">
      <c r="A29" s="1" t="s">
        <v>91</v>
      </c>
      <c r="B29" s="1" t="s">
        <v>92</v>
      </c>
      <c r="C29" s="1"/>
      <c r="D29" s="1"/>
      <c r="E29" s="1"/>
    </row>
    <row r="30" spans="1:5" ht="12.75">
      <c r="A30" s="1" t="s">
        <v>94</v>
      </c>
      <c r="B30" s="1" t="s">
        <v>95</v>
      </c>
      <c r="C30" s="1"/>
      <c r="D30" s="1"/>
      <c r="E30" s="1"/>
    </row>
    <row r="31" spans="1:5" ht="12.75">
      <c r="A31" s="1" t="s">
        <v>97</v>
      </c>
      <c r="B31" s="1" t="s">
        <v>98</v>
      </c>
      <c r="C31" s="1"/>
      <c r="D31" s="1"/>
      <c r="E31" s="1"/>
    </row>
    <row r="32" spans="1:5" ht="12.75">
      <c r="A32" s="1" t="s">
        <v>99</v>
      </c>
      <c r="B32" s="1" t="s">
        <v>100</v>
      </c>
      <c r="C32" s="1"/>
      <c r="D32" s="1"/>
      <c r="E32" s="1"/>
    </row>
    <row r="33" spans="1:5" ht="12.75">
      <c r="A33" s="1" t="s">
        <v>101</v>
      </c>
      <c r="B33" s="1" t="s">
        <v>102</v>
      </c>
      <c r="C33" s="1"/>
      <c r="D33" s="1"/>
      <c r="E33" s="1"/>
    </row>
    <row r="34" spans="1:5" ht="12.75">
      <c r="A34" s="1" t="s">
        <v>103</v>
      </c>
      <c r="B34" s="1" t="s">
        <v>104</v>
      </c>
      <c r="C34" s="1"/>
      <c r="D34" s="1" t="s">
        <v>17</v>
      </c>
      <c r="E34" s="1"/>
    </row>
    <row r="35" spans="1:5" ht="12.75">
      <c r="A35" s="1" t="s">
        <v>105</v>
      </c>
      <c r="B35" s="1" t="s">
        <v>106</v>
      </c>
      <c r="C35" s="1"/>
      <c r="D35" s="1" t="s">
        <v>107</v>
      </c>
      <c r="E35" s="1"/>
    </row>
    <row r="36" spans="1:5" ht="12.75">
      <c r="A36" s="1" t="s">
        <v>108</v>
      </c>
      <c r="B36" s="1" t="s">
        <v>109</v>
      </c>
      <c r="C36" s="1"/>
      <c r="D36" s="1"/>
      <c r="E36" s="1"/>
    </row>
    <row r="37" spans="1:5" ht="12.75">
      <c r="A37" s="1" t="s">
        <v>110</v>
      </c>
      <c r="B37" s="1" t="s">
        <v>111</v>
      </c>
      <c r="C37" s="1"/>
      <c r="D37" s="1" t="s">
        <v>112</v>
      </c>
      <c r="E37" s="1"/>
    </row>
    <row r="38" spans="1:5" ht="12.75">
      <c r="A38" s="1" t="s">
        <v>113</v>
      </c>
      <c r="B38" s="1" t="s">
        <v>114</v>
      </c>
      <c r="C38" s="1"/>
      <c r="D38" s="1" t="s">
        <v>98</v>
      </c>
      <c r="E38" s="1"/>
    </row>
    <row r="39" spans="1:5" ht="12.75">
      <c r="A39" s="1" t="s">
        <v>115</v>
      </c>
      <c r="B39" s="1" t="s">
        <v>116</v>
      </c>
      <c r="C39" s="1"/>
      <c r="D39" s="1" t="s">
        <v>117</v>
      </c>
      <c r="E39" s="1"/>
    </row>
    <row r="40" spans="1:5" ht="12.75">
      <c r="A40" s="1" t="s">
        <v>118</v>
      </c>
      <c r="B40" s="1" t="s">
        <v>119</v>
      </c>
      <c r="C40" s="1"/>
      <c r="D40" s="1" t="s">
        <v>120</v>
      </c>
      <c r="E40" s="1"/>
    </row>
    <row r="41" spans="1:5" ht="12.75">
      <c r="A41" s="1" t="s">
        <v>121</v>
      </c>
      <c r="B41" s="1" t="s">
        <v>122</v>
      </c>
      <c r="C41" s="1"/>
      <c r="D41" s="1" t="s">
        <v>123</v>
      </c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 t="s">
        <v>124</v>
      </c>
      <c r="C43" s="1" t="s">
        <v>125</v>
      </c>
      <c r="D43" s="1" t="s">
        <v>126</v>
      </c>
      <c r="E43" s="1" t="s">
        <v>127</v>
      </c>
    </row>
    <row r="44" spans="1:5" ht="12.75">
      <c r="A44" s="1" t="s">
        <v>128</v>
      </c>
      <c r="B44" s="1"/>
      <c r="C44" s="1" t="s">
        <v>129</v>
      </c>
      <c r="D44" s="1"/>
      <c r="E44" s="1" t="e">
        <v>#DIV/0!</v>
      </c>
    </row>
    <row r="45" spans="1:5" ht="12.75">
      <c r="A45" s="1" t="s">
        <v>109</v>
      </c>
      <c r="B45" s="1"/>
      <c r="C45" s="1" t="s">
        <v>131</v>
      </c>
      <c r="D45" s="1"/>
      <c r="E45" s="1" t="s">
        <v>146</v>
      </c>
    </row>
    <row r="46" spans="1:5" ht="12.75">
      <c r="A46" s="1" t="s">
        <v>133</v>
      </c>
      <c r="B46" s="1"/>
      <c r="C46" s="1" t="s">
        <v>134</v>
      </c>
      <c r="D46" s="1"/>
      <c r="E46" s="1" t="s">
        <v>146</v>
      </c>
    </row>
    <row r="47" spans="1:5" ht="12.75">
      <c r="A47" s="1" t="s">
        <v>136</v>
      </c>
      <c r="B47" s="1"/>
      <c r="C47" s="1" t="s">
        <v>137</v>
      </c>
      <c r="D47" s="1"/>
      <c r="E47" s="1" t="s">
        <v>146</v>
      </c>
    </row>
    <row r="48" spans="1:5" ht="12.75">
      <c r="A48" s="1" t="s">
        <v>139</v>
      </c>
      <c r="B48" s="1"/>
      <c r="C48" s="1" t="s">
        <v>140</v>
      </c>
      <c r="D48" s="1"/>
      <c r="E48" s="1" t="s">
        <v>146</v>
      </c>
    </row>
    <row r="49" spans="1:5" ht="12.75">
      <c r="A49" s="1" t="s">
        <v>141</v>
      </c>
      <c r="B49" s="1"/>
      <c r="C49" s="1" t="s">
        <v>142</v>
      </c>
      <c r="D49" s="1"/>
      <c r="E49" s="1" t="s">
        <v>146</v>
      </c>
    </row>
    <row r="50" spans="1:5" ht="12.75">
      <c r="A50" s="1"/>
      <c r="B50" s="1"/>
      <c r="C50" s="1"/>
      <c r="D50" s="1" t="s">
        <v>7</v>
      </c>
      <c r="E50" s="1" t="e">
        <v>#DIV/0!</v>
      </c>
    </row>
    <row r="51" spans="1:5" ht="12.75">
      <c r="A51" s="1" t="s">
        <v>144</v>
      </c>
      <c r="B51" s="1"/>
      <c r="C51" s="1" t="s">
        <v>145</v>
      </c>
      <c r="D51" s="1"/>
      <c r="E51" s="1" t="e">
        <v>#DIV/0!</v>
      </c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5.57421875" style="0" bestFit="1" customWidth="1"/>
    <col min="2" max="2" width="25.421875" style="0" bestFit="1" customWidth="1"/>
    <col min="3" max="3" width="7.00390625" style="0" bestFit="1" customWidth="1"/>
    <col min="4" max="4" width="4.57421875" style="0" bestFit="1" customWidth="1"/>
    <col min="5" max="5" width="28.00390625" style="0" bestFit="1" customWidth="1"/>
    <col min="6" max="6" width="10.7109375" style="0" bestFit="1" customWidth="1"/>
    <col min="7" max="7" width="12.140625" style="0" bestFit="1" customWidth="1"/>
    <col min="8" max="8" width="20.57421875" style="0" bestFit="1" customWidth="1"/>
    <col min="9" max="9" width="3.28125" style="0" bestFit="1" customWidth="1"/>
    <col min="12" max="12" width="17.00390625" style="0" bestFit="1" customWidth="1"/>
    <col min="13" max="13" width="4.8515625" style="0" bestFit="1" customWidth="1"/>
    <col min="14" max="14" width="4.00390625" style="0" bestFit="1" customWidth="1"/>
    <col min="15" max="15" width="8.140625" style="0" bestFit="1" customWidth="1"/>
    <col min="16" max="16" width="11.00390625" style="0" bestFit="1" customWidth="1"/>
    <col min="17" max="17" width="3.28125" style="0" bestFit="1" customWidth="1"/>
    <col min="18" max="18" width="5.57421875" style="0" bestFit="1" customWidth="1"/>
    <col min="19" max="19" width="6.140625" style="0" bestFit="1" customWidth="1"/>
  </cols>
  <sheetData>
    <row r="1" spans="1:20" ht="27" thickBot="1">
      <c r="A1" s="67"/>
      <c r="B1" s="71" t="s">
        <v>45</v>
      </c>
      <c r="C1" s="75"/>
      <c r="D1" s="76"/>
      <c r="E1" s="77" t="s">
        <v>85</v>
      </c>
      <c r="F1" s="78"/>
      <c r="G1" s="21"/>
      <c r="H1" s="68"/>
      <c r="I1" s="69"/>
      <c r="J1" s="69"/>
      <c r="K1" s="70"/>
      <c r="L1" s="21"/>
      <c r="M1" s="68"/>
      <c r="N1" s="69"/>
      <c r="O1" s="69"/>
      <c r="P1" s="69"/>
      <c r="Q1" s="69"/>
      <c r="R1" s="69"/>
      <c r="S1" s="35"/>
      <c r="T1" s="70"/>
    </row>
    <row r="2" spans="1:20" ht="12.75">
      <c r="A2" s="3" t="s">
        <v>10</v>
      </c>
      <c r="B2" s="3" t="s">
        <v>0</v>
      </c>
      <c r="C2" s="72" t="s">
        <v>1</v>
      </c>
      <c r="D2" s="73"/>
      <c r="E2" s="73"/>
      <c r="F2" s="74"/>
      <c r="G2" s="4"/>
      <c r="H2" s="30" t="s">
        <v>5</v>
      </c>
      <c r="I2" s="31"/>
      <c r="J2" s="31"/>
      <c r="K2" s="32"/>
      <c r="L2" s="30"/>
      <c r="M2" s="2"/>
      <c r="N2" s="31"/>
      <c r="O2" s="31"/>
      <c r="P2" s="31"/>
      <c r="Q2" s="31"/>
      <c r="R2" s="31"/>
      <c r="S2" s="33"/>
      <c r="T2" s="32"/>
    </row>
    <row r="3" spans="1:20" ht="118.5" thickBot="1">
      <c r="A3" s="111" t="s">
        <v>9</v>
      </c>
      <c r="B3" s="111" t="s">
        <v>32</v>
      </c>
      <c r="C3" s="112" t="s">
        <v>2</v>
      </c>
      <c r="D3" s="112" t="s">
        <v>3</v>
      </c>
      <c r="E3" s="112" t="s">
        <v>4</v>
      </c>
      <c r="F3" s="112" t="s">
        <v>11</v>
      </c>
      <c r="G3" s="113" t="s">
        <v>33</v>
      </c>
      <c r="H3" s="114" t="s">
        <v>2</v>
      </c>
      <c r="I3" s="114" t="s">
        <v>3</v>
      </c>
      <c r="J3" s="114" t="s">
        <v>4</v>
      </c>
      <c r="K3" s="114" t="s">
        <v>11</v>
      </c>
      <c r="L3" s="115" t="s">
        <v>6</v>
      </c>
      <c r="M3" s="114" t="s">
        <v>2</v>
      </c>
      <c r="N3" s="114" t="s">
        <v>8</v>
      </c>
      <c r="O3" s="114" t="s">
        <v>12</v>
      </c>
      <c r="P3" s="114" t="s">
        <v>7</v>
      </c>
      <c r="Q3" s="116" t="s">
        <v>48</v>
      </c>
      <c r="R3" s="114" t="s">
        <v>12</v>
      </c>
      <c r="S3" s="114" t="s">
        <v>7</v>
      </c>
      <c r="T3" s="114" t="s">
        <v>12</v>
      </c>
    </row>
    <row r="4" spans="1:20" ht="12.75">
      <c r="A4" s="110"/>
      <c r="B4" s="79"/>
      <c r="C4" s="79"/>
      <c r="D4" s="79"/>
      <c r="E4" s="79"/>
      <c r="F4" s="80">
        <f>D4*E4/60</f>
        <v>0</v>
      </c>
      <c r="G4" s="79"/>
      <c r="H4" s="81"/>
      <c r="I4" s="81"/>
      <c r="J4" s="81"/>
      <c r="K4" s="82">
        <f aca="true" t="shared" si="0" ref="K4:K42">I4*J4/60</f>
        <v>0</v>
      </c>
      <c r="L4" s="79"/>
      <c r="M4" s="81"/>
      <c r="N4" s="81"/>
      <c r="O4" s="83"/>
      <c r="P4" s="83">
        <f>N4*O4</f>
        <v>0</v>
      </c>
      <c r="Q4" s="119"/>
      <c r="R4" s="122"/>
      <c r="S4" s="83">
        <f>Q4*R4</f>
        <v>0</v>
      </c>
      <c r="T4" s="83"/>
    </row>
    <row r="5" spans="1:20" ht="12.75">
      <c r="A5" s="84"/>
      <c r="B5" s="5"/>
      <c r="C5" s="5"/>
      <c r="D5" s="5"/>
      <c r="E5" s="5"/>
      <c r="F5" s="6">
        <f>D5*E5/60</f>
        <v>0</v>
      </c>
      <c r="G5" s="5"/>
      <c r="H5" s="33"/>
      <c r="I5" s="33"/>
      <c r="J5" s="33"/>
      <c r="K5" s="46">
        <f t="shared" si="0"/>
        <v>0</v>
      </c>
      <c r="L5" s="5"/>
      <c r="M5" s="33"/>
      <c r="N5" s="33"/>
      <c r="O5" s="34"/>
      <c r="P5" s="34">
        <f>N5*O5</f>
        <v>0</v>
      </c>
      <c r="Q5" s="119"/>
      <c r="R5" s="118"/>
      <c r="S5" s="34">
        <f>Q5*R5</f>
        <v>0</v>
      </c>
      <c r="T5" s="34"/>
    </row>
    <row r="6" spans="1:20" ht="12.75">
      <c r="A6" s="84"/>
      <c r="B6" s="5"/>
      <c r="C6" s="5"/>
      <c r="D6" s="5"/>
      <c r="E6" s="5"/>
      <c r="F6" s="6">
        <f>D6*E6/60</f>
        <v>0</v>
      </c>
      <c r="G6" s="5"/>
      <c r="H6" s="33"/>
      <c r="I6" s="33"/>
      <c r="J6" s="33"/>
      <c r="K6" s="46">
        <f t="shared" si="0"/>
        <v>0</v>
      </c>
      <c r="L6" s="5"/>
      <c r="M6" s="33"/>
      <c r="N6" s="33"/>
      <c r="O6" s="34"/>
      <c r="P6" s="34">
        <f>N6*O6</f>
        <v>0</v>
      </c>
      <c r="Q6" s="119"/>
      <c r="R6" s="39"/>
      <c r="S6" s="34">
        <f aca="true" t="shared" si="1" ref="S6:S42">Q6*R6</f>
        <v>0</v>
      </c>
      <c r="T6" s="34"/>
    </row>
    <row r="7" spans="1:20" ht="12.75">
      <c r="A7" s="64"/>
      <c r="B7" s="5"/>
      <c r="C7" s="5"/>
      <c r="D7" s="5"/>
      <c r="E7" s="5"/>
      <c r="F7" s="6">
        <f>D7*E7/60</f>
        <v>0</v>
      </c>
      <c r="G7" s="6"/>
      <c r="H7" s="33"/>
      <c r="I7" s="33"/>
      <c r="J7" s="33"/>
      <c r="K7" s="46">
        <f t="shared" si="0"/>
        <v>0</v>
      </c>
      <c r="L7" s="5"/>
      <c r="M7" s="33"/>
      <c r="N7" s="33"/>
      <c r="O7" s="34"/>
      <c r="P7" s="34">
        <f>N7*O7</f>
        <v>0</v>
      </c>
      <c r="Q7" s="119"/>
      <c r="R7" s="39"/>
      <c r="S7" s="34">
        <f t="shared" si="1"/>
        <v>0</v>
      </c>
      <c r="T7" s="34"/>
    </row>
    <row r="8" spans="1:20" ht="12.75">
      <c r="A8" s="84"/>
      <c r="B8" s="5"/>
      <c r="C8" s="5"/>
      <c r="D8" s="5"/>
      <c r="E8" s="5"/>
      <c r="F8" s="6">
        <f>D8*E8/60</f>
        <v>0</v>
      </c>
      <c r="G8" s="1"/>
      <c r="H8" s="35"/>
      <c r="I8" s="35"/>
      <c r="J8" s="35"/>
      <c r="K8" s="46">
        <f t="shared" si="0"/>
        <v>0</v>
      </c>
      <c r="L8" s="5"/>
      <c r="M8" s="33"/>
      <c r="N8" s="33"/>
      <c r="O8" s="34"/>
      <c r="P8" s="34">
        <f aca="true" t="shared" si="2" ref="P8:P42">N8*O8</f>
        <v>0</v>
      </c>
      <c r="Q8" s="119"/>
      <c r="R8" s="39"/>
      <c r="S8" s="34">
        <f t="shared" si="1"/>
        <v>0</v>
      </c>
      <c r="T8" s="34"/>
    </row>
    <row r="9" spans="1:20" ht="13.5" thickBot="1">
      <c r="A9" s="86"/>
      <c r="B9" s="87"/>
      <c r="C9" s="87"/>
      <c r="D9" s="87"/>
      <c r="E9" s="87"/>
      <c r="F9" s="88">
        <f>SUM(F4:F8)</f>
        <v>0</v>
      </c>
      <c r="G9" s="87"/>
      <c r="H9" s="89"/>
      <c r="I9" s="89"/>
      <c r="J9" s="89"/>
      <c r="K9" s="88">
        <f>SUM(K4:K8)</f>
        <v>0</v>
      </c>
      <c r="L9" s="87"/>
      <c r="M9" s="89"/>
      <c r="N9" s="89"/>
      <c r="O9" s="91"/>
      <c r="P9" s="91">
        <f>SUM(P4:P8)</f>
        <v>0</v>
      </c>
      <c r="Q9" s="121"/>
      <c r="R9" s="123"/>
      <c r="S9" s="91">
        <f>SUM(S4:S8)</f>
        <v>0</v>
      </c>
      <c r="T9" s="91" t="e">
        <f>(F9*E44+K9*J44+P9+S9)/E9</f>
        <v>#DIV/0!</v>
      </c>
    </row>
    <row r="10" spans="1:20" ht="12.75">
      <c r="A10" s="110"/>
      <c r="B10" s="79"/>
      <c r="C10" s="127"/>
      <c r="D10" s="79"/>
      <c r="E10" s="79"/>
      <c r="F10" s="80">
        <f aca="true" t="shared" si="3" ref="F10:F42">D10*E10/60</f>
        <v>0</v>
      </c>
      <c r="G10" s="80"/>
      <c r="H10" s="81"/>
      <c r="I10" s="81"/>
      <c r="J10" s="81"/>
      <c r="K10" s="82">
        <f t="shared" si="0"/>
        <v>0</v>
      </c>
      <c r="L10" s="79"/>
      <c r="M10" s="81"/>
      <c r="N10" s="81"/>
      <c r="O10" s="83"/>
      <c r="P10" s="83">
        <f t="shared" si="2"/>
        <v>0</v>
      </c>
      <c r="Q10" s="120"/>
      <c r="R10" s="122"/>
      <c r="S10" s="83">
        <f t="shared" si="1"/>
        <v>0</v>
      </c>
      <c r="T10" s="83"/>
    </row>
    <row r="11" spans="1:20" ht="12.75">
      <c r="A11" s="84"/>
      <c r="B11" s="5"/>
      <c r="C11" s="5"/>
      <c r="D11" s="5"/>
      <c r="E11" s="5"/>
      <c r="F11" s="6">
        <f t="shared" si="3"/>
        <v>0</v>
      </c>
      <c r="G11" s="1"/>
      <c r="H11" s="35"/>
      <c r="I11" s="35"/>
      <c r="J11" s="35"/>
      <c r="K11" s="46">
        <f t="shared" si="0"/>
        <v>0</v>
      </c>
      <c r="L11" s="6"/>
      <c r="M11" s="33"/>
      <c r="N11" s="33"/>
      <c r="O11" s="34"/>
      <c r="P11" s="34">
        <f t="shared" si="2"/>
        <v>0</v>
      </c>
      <c r="Q11" s="119"/>
      <c r="R11" s="39"/>
      <c r="S11" s="34">
        <f t="shared" si="1"/>
        <v>0</v>
      </c>
      <c r="T11" s="34"/>
    </row>
    <row r="12" spans="1:20" ht="12.75">
      <c r="A12" s="84"/>
      <c r="B12" s="5"/>
      <c r="C12" s="5"/>
      <c r="D12" s="5"/>
      <c r="E12" s="5"/>
      <c r="F12" s="6">
        <f>D12*E12/60</f>
        <v>0</v>
      </c>
      <c r="G12" s="6"/>
      <c r="H12" s="33"/>
      <c r="I12" s="33"/>
      <c r="J12" s="33"/>
      <c r="K12" s="46">
        <f t="shared" si="0"/>
        <v>0</v>
      </c>
      <c r="L12" s="5"/>
      <c r="M12" s="33"/>
      <c r="N12" s="33"/>
      <c r="O12" s="34"/>
      <c r="P12" s="34">
        <f t="shared" si="2"/>
        <v>0</v>
      </c>
      <c r="Q12" s="119"/>
      <c r="R12" s="39"/>
      <c r="S12" s="34">
        <f t="shared" si="1"/>
        <v>0</v>
      </c>
      <c r="T12" s="34"/>
    </row>
    <row r="13" spans="1:20" ht="12.75">
      <c r="A13" s="84"/>
      <c r="B13" s="1"/>
      <c r="C13" s="1"/>
      <c r="D13" s="1"/>
      <c r="E13" s="1"/>
      <c r="F13" s="6">
        <f t="shared" si="3"/>
        <v>0</v>
      </c>
      <c r="G13" s="6"/>
      <c r="H13" s="33"/>
      <c r="I13" s="33"/>
      <c r="J13" s="33"/>
      <c r="K13" s="46">
        <f t="shared" si="0"/>
        <v>0</v>
      </c>
      <c r="L13" s="5"/>
      <c r="M13" s="33"/>
      <c r="N13" s="33"/>
      <c r="O13" s="34"/>
      <c r="P13" s="34">
        <f t="shared" si="2"/>
        <v>0</v>
      </c>
      <c r="Q13" s="119"/>
      <c r="R13" s="39"/>
      <c r="S13" s="34">
        <f t="shared" si="1"/>
        <v>0</v>
      </c>
      <c r="T13" s="34"/>
    </row>
    <row r="14" spans="1:20" ht="12.75">
      <c r="A14" s="84"/>
      <c r="B14" s="5"/>
      <c r="C14" s="5"/>
      <c r="D14" s="5"/>
      <c r="E14" s="5"/>
      <c r="F14" s="6">
        <f t="shared" si="3"/>
        <v>0</v>
      </c>
      <c r="G14" s="6"/>
      <c r="H14" s="33"/>
      <c r="I14" s="33"/>
      <c r="J14" s="33"/>
      <c r="K14" s="46">
        <f t="shared" si="0"/>
        <v>0</v>
      </c>
      <c r="L14" s="5"/>
      <c r="M14" s="33"/>
      <c r="N14" s="33"/>
      <c r="O14" s="118"/>
      <c r="P14" s="34">
        <f t="shared" si="2"/>
        <v>0</v>
      </c>
      <c r="Q14" s="119"/>
      <c r="R14" s="39"/>
      <c r="S14" s="34">
        <f t="shared" si="1"/>
        <v>0</v>
      </c>
      <c r="T14" s="34"/>
    </row>
    <row r="15" spans="1:20" ht="12.75">
      <c r="A15" s="84"/>
      <c r="B15" s="5"/>
      <c r="C15" s="5"/>
      <c r="D15" s="5"/>
      <c r="E15" s="5"/>
      <c r="F15" s="6">
        <f t="shared" si="3"/>
        <v>0</v>
      </c>
      <c r="G15" s="6"/>
      <c r="H15" s="33"/>
      <c r="I15" s="33"/>
      <c r="J15" s="33"/>
      <c r="K15" s="46">
        <f t="shared" si="0"/>
        <v>0</v>
      </c>
      <c r="L15" s="5"/>
      <c r="M15" s="33"/>
      <c r="N15" s="33"/>
      <c r="O15" s="118"/>
      <c r="P15" s="34">
        <f t="shared" si="2"/>
        <v>0</v>
      </c>
      <c r="Q15" s="119"/>
      <c r="R15" s="39"/>
      <c r="S15" s="34">
        <f t="shared" si="1"/>
        <v>0</v>
      </c>
      <c r="T15" s="34"/>
    </row>
    <row r="16" spans="1:20" ht="12.75">
      <c r="A16" s="84"/>
      <c r="B16" s="1"/>
      <c r="C16" s="1"/>
      <c r="D16" s="1"/>
      <c r="E16" s="1"/>
      <c r="F16" s="6">
        <f t="shared" si="3"/>
        <v>0</v>
      </c>
      <c r="G16" s="6"/>
      <c r="H16" s="33"/>
      <c r="I16" s="33"/>
      <c r="J16" s="33"/>
      <c r="K16" s="46">
        <f t="shared" si="0"/>
        <v>0</v>
      </c>
      <c r="L16" s="5"/>
      <c r="M16" s="33"/>
      <c r="N16" s="33"/>
      <c r="O16" s="118"/>
      <c r="P16" s="34">
        <f t="shared" si="2"/>
        <v>0</v>
      </c>
      <c r="Q16" s="119"/>
      <c r="R16" s="39"/>
      <c r="S16" s="34">
        <f t="shared" si="1"/>
        <v>0</v>
      </c>
      <c r="T16" s="34"/>
    </row>
    <row r="17" spans="1:20" ht="12.75">
      <c r="A17" s="84"/>
      <c r="B17" s="1"/>
      <c r="C17" s="1"/>
      <c r="D17" s="1"/>
      <c r="E17" s="1"/>
      <c r="F17" s="6">
        <f t="shared" si="3"/>
        <v>0</v>
      </c>
      <c r="G17" s="6"/>
      <c r="H17" s="33"/>
      <c r="I17" s="33"/>
      <c r="J17" s="33"/>
      <c r="K17" s="46">
        <f t="shared" si="0"/>
        <v>0</v>
      </c>
      <c r="L17" s="5"/>
      <c r="M17" s="33"/>
      <c r="N17" s="33"/>
      <c r="O17" s="118"/>
      <c r="P17" s="34">
        <f t="shared" si="2"/>
        <v>0</v>
      </c>
      <c r="Q17" s="119"/>
      <c r="R17" s="39"/>
      <c r="S17" s="34">
        <f t="shared" si="1"/>
        <v>0</v>
      </c>
      <c r="T17" s="34"/>
    </row>
    <row r="18" spans="1:20" ht="12.75">
      <c r="A18" s="84"/>
      <c r="B18" s="5"/>
      <c r="C18" s="5"/>
      <c r="D18" s="5"/>
      <c r="E18" s="5"/>
      <c r="F18" s="6">
        <f t="shared" si="3"/>
        <v>0</v>
      </c>
      <c r="G18" s="6"/>
      <c r="H18" s="33"/>
      <c r="I18" s="33"/>
      <c r="J18" s="33"/>
      <c r="K18" s="46">
        <f t="shared" si="0"/>
        <v>0</v>
      </c>
      <c r="L18" s="5"/>
      <c r="M18" s="33"/>
      <c r="N18" s="33"/>
      <c r="O18" s="118"/>
      <c r="P18" s="34">
        <f t="shared" si="2"/>
        <v>0</v>
      </c>
      <c r="Q18" s="119"/>
      <c r="R18" s="39"/>
      <c r="S18" s="34">
        <f t="shared" si="1"/>
        <v>0</v>
      </c>
      <c r="T18" s="34"/>
    </row>
    <row r="19" spans="1:20" ht="12.75">
      <c r="A19" s="84"/>
      <c r="B19" s="1"/>
      <c r="C19" s="5"/>
      <c r="D19" s="5"/>
      <c r="E19" s="5"/>
      <c r="F19" s="6">
        <f t="shared" si="3"/>
        <v>0</v>
      </c>
      <c r="G19" s="6"/>
      <c r="H19" s="33"/>
      <c r="I19" s="33"/>
      <c r="J19" s="33"/>
      <c r="K19" s="46">
        <f t="shared" si="0"/>
        <v>0</v>
      </c>
      <c r="L19" s="1"/>
      <c r="M19" s="35"/>
      <c r="N19" s="35"/>
      <c r="O19" s="124"/>
      <c r="P19" s="34">
        <f t="shared" si="2"/>
        <v>0</v>
      </c>
      <c r="Q19" s="119"/>
      <c r="R19" s="124"/>
      <c r="S19" s="34">
        <f t="shared" si="1"/>
        <v>0</v>
      </c>
      <c r="T19" s="35"/>
    </row>
    <row r="20" spans="1:20" ht="13.5" thickBot="1">
      <c r="A20" s="86"/>
      <c r="B20" s="65"/>
      <c r="C20" s="87"/>
      <c r="D20" s="87"/>
      <c r="E20" s="87"/>
      <c r="F20" s="88">
        <f>SUM(F10:F19)</f>
        <v>0</v>
      </c>
      <c r="G20" s="88"/>
      <c r="H20" s="89"/>
      <c r="I20" s="89"/>
      <c r="J20" s="89"/>
      <c r="K20" s="88">
        <f>I20*J20/60+SUM(K10:K19)</f>
        <v>0</v>
      </c>
      <c r="L20" s="65"/>
      <c r="M20" s="94"/>
      <c r="N20" s="94"/>
      <c r="O20" s="125"/>
      <c r="P20" s="91">
        <f>SUM(P10:P19)</f>
        <v>0</v>
      </c>
      <c r="Q20" s="121"/>
      <c r="R20" s="125"/>
      <c r="S20" s="91">
        <f>SUM(S10:S19)</f>
        <v>0</v>
      </c>
      <c r="T20" s="91" t="e">
        <f>(F20*E44+K20*J44+P20+S20)/E20</f>
        <v>#DIV/0!</v>
      </c>
    </row>
    <row r="21" spans="1:20" ht="12.75">
      <c r="A21" s="110"/>
      <c r="B21" s="93"/>
      <c r="C21" s="79"/>
      <c r="D21" s="79"/>
      <c r="E21" s="79"/>
      <c r="F21" s="80">
        <f t="shared" si="3"/>
        <v>0</v>
      </c>
      <c r="G21" s="80"/>
      <c r="H21" s="81"/>
      <c r="I21" s="81"/>
      <c r="J21" s="81"/>
      <c r="K21" s="82">
        <f t="shared" si="0"/>
        <v>0</v>
      </c>
      <c r="L21" s="93"/>
      <c r="M21" s="45"/>
      <c r="N21" s="45"/>
      <c r="O21" s="126"/>
      <c r="P21" s="83">
        <f t="shared" si="2"/>
        <v>0</v>
      </c>
      <c r="Q21" s="120"/>
      <c r="R21" s="126"/>
      <c r="S21" s="83">
        <f t="shared" si="1"/>
        <v>0</v>
      </c>
      <c r="T21" s="45"/>
    </row>
    <row r="22" spans="1:20" ht="12.75">
      <c r="A22" s="84"/>
      <c r="B22" s="1"/>
      <c r="C22" s="5"/>
      <c r="D22" s="5"/>
      <c r="E22" s="5"/>
      <c r="F22" s="6">
        <f t="shared" si="3"/>
        <v>0</v>
      </c>
      <c r="G22" s="6"/>
      <c r="H22" s="33"/>
      <c r="I22" s="33"/>
      <c r="J22" s="33"/>
      <c r="K22" s="46">
        <f t="shared" si="0"/>
        <v>0</v>
      </c>
      <c r="L22" s="1"/>
      <c r="M22" s="35"/>
      <c r="N22" s="35"/>
      <c r="O22" s="124"/>
      <c r="P22" s="34">
        <f t="shared" si="2"/>
        <v>0</v>
      </c>
      <c r="Q22" s="119"/>
      <c r="R22" s="124"/>
      <c r="S22" s="34">
        <f t="shared" si="1"/>
        <v>0</v>
      </c>
      <c r="T22" s="35"/>
    </row>
    <row r="23" spans="1:20" ht="12.75">
      <c r="A23" s="84"/>
      <c r="B23" s="5"/>
      <c r="C23" s="5"/>
      <c r="D23" s="5"/>
      <c r="E23" s="5"/>
      <c r="F23" s="6">
        <f t="shared" si="3"/>
        <v>0</v>
      </c>
      <c r="G23" s="6"/>
      <c r="H23" s="33"/>
      <c r="I23" s="33"/>
      <c r="J23" s="33"/>
      <c r="K23" s="46">
        <f t="shared" si="0"/>
        <v>0</v>
      </c>
      <c r="L23" s="5"/>
      <c r="M23" s="33"/>
      <c r="N23" s="33"/>
      <c r="O23" s="118"/>
      <c r="P23" s="34">
        <f t="shared" si="2"/>
        <v>0</v>
      </c>
      <c r="Q23" s="119"/>
      <c r="R23" s="39"/>
      <c r="S23" s="34">
        <f t="shared" si="1"/>
        <v>0</v>
      </c>
      <c r="T23" s="34"/>
    </row>
    <row r="24" spans="1:20" ht="12.75">
      <c r="A24" s="84"/>
      <c r="B24" s="5"/>
      <c r="C24" s="5"/>
      <c r="D24" s="5"/>
      <c r="E24" s="5"/>
      <c r="F24" s="6">
        <f t="shared" si="3"/>
        <v>0</v>
      </c>
      <c r="G24" s="6"/>
      <c r="H24" s="33"/>
      <c r="I24" s="33"/>
      <c r="J24" s="33"/>
      <c r="K24" s="46">
        <f t="shared" si="0"/>
        <v>0</v>
      </c>
      <c r="L24" s="5"/>
      <c r="M24" s="33"/>
      <c r="N24" s="33"/>
      <c r="O24" s="118"/>
      <c r="P24" s="34">
        <f t="shared" si="2"/>
        <v>0</v>
      </c>
      <c r="Q24" s="119"/>
      <c r="R24" s="39"/>
      <c r="S24" s="34">
        <f t="shared" si="1"/>
        <v>0</v>
      </c>
      <c r="T24" s="34"/>
    </row>
    <row r="25" spans="1:20" ht="12.75">
      <c r="A25" s="84"/>
      <c r="B25" s="5"/>
      <c r="C25" s="5"/>
      <c r="D25" s="5"/>
      <c r="E25" s="5"/>
      <c r="F25" s="6">
        <f t="shared" si="3"/>
        <v>0</v>
      </c>
      <c r="G25" s="6"/>
      <c r="H25" s="33"/>
      <c r="I25" s="33"/>
      <c r="J25" s="33"/>
      <c r="K25" s="46">
        <f t="shared" si="0"/>
        <v>0</v>
      </c>
      <c r="L25" s="5"/>
      <c r="M25" s="33"/>
      <c r="N25" s="33"/>
      <c r="O25" s="118"/>
      <c r="P25" s="34">
        <f t="shared" si="2"/>
        <v>0</v>
      </c>
      <c r="Q25" s="119"/>
      <c r="R25" s="39"/>
      <c r="S25" s="34">
        <f t="shared" si="1"/>
        <v>0</v>
      </c>
      <c r="T25" s="34"/>
    </row>
    <row r="26" spans="1:20" ht="12.75">
      <c r="A26" s="84"/>
      <c r="B26" s="5"/>
      <c r="C26" s="5"/>
      <c r="D26" s="5"/>
      <c r="E26" s="5"/>
      <c r="F26" s="6">
        <f t="shared" si="3"/>
        <v>0</v>
      </c>
      <c r="G26" s="6"/>
      <c r="H26" s="33"/>
      <c r="I26" s="33"/>
      <c r="J26" s="33"/>
      <c r="K26" s="46">
        <f t="shared" si="0"/>
        <v>0</v>
      </c>
      <c r="L26" s="5"/>
      <c r="M26" s="33"/>
      <c r="N26" s="33"/>
      <c r="O26" s="118"/>
      <c r="P26" s="34">
        <f t="shared" si="2"/>
        <v>0</v>
      </c>
      <c r="Q26" s="119"/>
      <c r="R26" s="39"/>
      <c r="S26" s="34">
        <f t="shared" si="1"/>
        <v>0</v>
      </c>
      <c r="T26" s="34"/>
    </row>
    <row r="27" spans="1:20" ht="12.75">
      <c r="A27" s="84"/>
      <c r="B27" s="5"/>
      <c r="C27" s="5"/>
      <c r="D27" s="5"/>
      <c r="E27" s="5"/>
      <c r="F27" s="6">
        <f t="shared" si="3"/>
        <v>0</v>
      </c>
      <c r="G27" s="6"/>
      <c r="H27" s="33"/>
      <c r="I27" s="33"/>
      <c r="J27" s="33"/>
      <c r="K27" s="46">
        <f t="shared" si="0"/>
        <v>0</v>
      </c>
      <c r="L27" s="5"/>
      <c r="M27" s="33"/>
      <c r="N27" s="33"/>
      <c r="O27" s="118"/>
      <c r="P27" s="34">
        <f t="shared" si="2"/>
        <v>0</v>
      </c>
      <c r="Q27" s="119"/>
      <c r="R27" s="39"/>
      <c r="S27" s="34">
        <f t="shared" si="1"/>
        <v>0</v>
      </c>
      <c r="T27" s="34"/>
    </row>
    <row r="28" spans="1:20" ht="12.75">
      <c r="A28" s="84"/>
      <c r="B28" s="5"/>
      <c r="C28" s="5"/>
      <c r="D28" s="5"/>
      <c r="E28" s="5"/>
      <c r="F28" s="6">
        <f t="shared" si="3"/>
        <v>0</v>
      </c>
      <c r="G28" s="6"/>
      <c r="H28" s="33"/>
      <c r="I28" s="33"/>
      <c r="J28" s="33"/>
      <c r="K28" s="46">
        <f t="shared" si="0"/>
        <v>0</v>
      </c>
      <c r="L28" s="5"/>
      <c r="M28" s="33"/>
      <c r="N28" s="33"/>
      <c r="O28" s="118"/>
      <c r="P28" s="34">
        <f t="shared" si="2"/>
        <v>0</v>
      </c>
      <c r="Q28" s="119"/>
      <c r="R28" s="39"/>
      <c r="S28" s="34">
        <f t="shared" si="1"/>
        <v>0</v>
      </c>
      <c r="T28" s="34"/>
    </row>
    <row r="29" spans="1:20" ht="12.75">
      <c r="A29" s="84"/>
      <c r="B29" s="5"/>
      <c r="C29" s="5"/>
      <c r="D29" s="5"/>
      <c r="E29" s="5"/>
      <c r="F29" s="6">
        <f t="shared" si="3"/>
        <v>0</v>
      </c>
      <c r="G29" s="6"/>
      <c r="H29" s="33"/>
      <c r="I29" s="33"/>
      <c r="J29" s="33"/>
      <c r="K29" s="46">
        <f t="shared" si="0"/>
        <v>0</v>
      </c>
      <c r="L29" s="5"/>
      <c r="M29" s="33"/>
      <c r="N29" s="33"/>
      <c r="O29" s="118"/>
      <c r="P29" s="34">
        <f t="shared" si="2"/>
        <v>0</v>
      </c>
      <c r="Q29" s="119"/>
      <c r="R29" s="39"/>
      <c r="S29" s="34">
        <f t="shared" si="1"/>
        <v>0</v>
      </c>
      <c r="T29" s="34"/>
    </row>
    <row r="30" spans="1:20" ht="13.5" thickBot="1">
      <c r="A30" s="86"/>
      <c r="B30" s="87"/>
      <c r="C30" s="87"/>
      <c r="D30" s="87"/>
      <c r="E30" s="87"/>
      <c r="F30" s="88">
        <f>SUM(F21:F29)</f>
        <v>0</v>
      </c>
      <c r="G30" s="88"/>
      <c r="H30" s="89"/>
      <c r="I30" s="89"/>
      <c r="J30" s="89"/>
      <c r="K30" s="88">
        <f>SUM(K21:K29)</f>
        <v>0</v>
      </c>
      <c r="L30" s="87"/>
      <c r="M30" s="89"/>
      <c r="N30" s="89"/>
      <c r="O30" s="128"/>
      <c r="P30" s="91">
        <f>SUM(P21:P29)</f>
        <v>0</v>
      </c>
      <c r="Q30" s="119"/>
      <c r="R30" s="123"/>
      <c r="S30" s="91">
        <f>SUM(S21:S29)</f>
        <v>0</v>
      </c>
      <c r="T30" s="91" t="e">
        <f>(F30*E444+K30*J44+P30+S30)/E30</f>
        <v>#DIV/0!</v>
      </c>
    </row>
    <row r="31" spans="1:20" ht="12.75">
      <c r="A31" s="110"/>
      <c r="B31" s="79"/>
      <c r="C31" s="79"/>
      <c r="D31" s="79"/>
      <c r="E31" s="79"/>
      <c r="F31" s="80">
        <f t="shared" si="3"/>
        <v>0</v>
      </c>
      <c r="G31" s="80"/>
      <c r="H31" s="81"/>
      <c r="I31" s="81"/>
      <c r="J31" s="81"/>
      <c r="K31" s="82">
        <f t="shared" si="0"/>
        <v>0</v>
      </c>
      <c r="L31" s="79"/>
      <c r="M31" s="81"/>
      <c r="N31" s="81"/>
      <c r="O31" s="83"/>
      <c r="P31" s="83">
        <f t="shared" si="2"/>
        <v>0</v>
      </c>
      <c r="Q31" s="119"/>
      <c r="R31" s="122"/>
      <c r="S31" s="83">
        <f t="shared" si="1"/>
        <v>0</v>
      </c>
      <c r="T31" s="83"/>
    </row>
    <row r="32" spans="1:20" ht="12.75">
      <c r="A32" s="84"/>
      <c r="B32" s="5"/>
      <c r="C32" s="5"/>
      <c r="D32" s="5"/>
      <c r="E32" s="5"/>
      <c r="F32" s="6">
        <f t="shared" si="3"/>
        <v>0</v>
      </c>
      <c r="G32" s="6"/>
      <c r="H32" s="33"/>
      <c r="I32" s="33"/>
      <c r="J32" s="33"/>
      <c r="K32" s="46">
        <f t="shared" si="0"/>
        <v>0</v>
      </c>
      <c r="L32" s="5"/>
      <c r="M32" s="33"/>
      <c r="N32" s="33"/>
      <c r="O32" s="34"/>
      <c r="P32" s="34">
        <f t="shared" si="2"/>
        <v>0</v>
      </c>
      <c r="Q32" s="119"/>
      <c r="R32" s="39"/>
      <c r="S32" s="34">
        <f t="shared" si="1"/>
        <v>0</v>
      </c>
      <c r="T32" s="34"/>
    </row>
    <row r="33" spans="1:20" ht="12.75">
      <c r="A33" s="84"/>
      <c r="B33" s="5"/>
      <c r="C33" s="5"/>
      <c r="D33" s="5"/>
      <c r="E33" s="5"/>
      <c r="F33" s="6">
        <f t="shared" si="3"/>
        <v>0</v>
      </c>
      <c r="G33" s="6"/>
      <c r="H33" s="33"/>
      <c r="I33" s="33"/>
      <c r="J33" s="33"/>
      <c r="K33" s="46">
        <f t="shared" si="0"/>
        <v>0</v>
      </c>
      <c r="L33" s="5"/>
      <c r="M33" s="33"/>
      <c r="N33" s="33"/>
      <c r="O33" s="34"/>
      <c r="P33" s="34">
        <f t="shared" si="2"/>
        <v>0</v>
      </c>
      <c r="Q33" s="119"/>
      <c r="R33" s="39"/>
      <c r="S33" s="34">
        <f t="shared" si="1"/>
        <v>0</v>
      </c>
      <c r="T33" s="34"/>
    </row>
    <row r="34" spans="1:20" ht="12.75">
      <c r="A34" s="84"/>
      <c r="B34" s="5"/>
      <c r="C34" s="5"/>
      <c r="D34" s="5"/>
      <c r="E34" s="5"/>
      <c r="F34" s="6">
        <f t="shared" si="3"/>
        <v>0</v>
      </c>
      <c r="G34" s="6"/>
      <c r="H34" s="33"/>
      <c r="I34" s="33"/>
      <c r="J34" s="33"/>
      <c r="K34" s="46">
        <f t="shared" si="0"/>
        <v>0</v>
      </c>
      <c r="L34" s="5"/>
      <c r="M34" s="33"/>
      <c r="N34" s="33"/>
      <c r="O34" s="34"/>
      <c r="P34" s="34">
        <f t="shared" si="2"/>
        <v>0</v>
      </c>
      <c r="Q34" s="119"/>
      <c r="R34" s="39"/>
      <c r="S34" s="34">
        <f t="shared" si="1"/>
        <v>0</v>
      </c>
      <c r="T34" s="34"/>
    </row>
    <row r="35" spans="1:20" ht="12.75">
      <c r="A35" s="84"/>
      <c r="B35" s="5"/>
      <c r="C35" s="5"/>
      <c r="D35" s="5"/>
      <c r="E35" s="5"/>
      <c r="F35" s="6">
        <f t="shared" si="3"/>
        <v>0</v>
      </c>
      <c r="G35" s="6"/>
      <c r="H35" s="33"/>
      <c r="I35" s="33"/>
      <c r="J35" s="33"/>
      <c r="K35" s="46">
        <f t="shared" si="0"/>
        <v>0</v>
      </c>
      <c r="L35" s="5"/>
      <c r="M35" s="33"/>
      <c r="N35" s="33"/>
      <c r="O35" s="34"/>
      <c r="P35" s="34">
        <f t="shared" si="2"/>
        <v>0</v>
      </c>
      <c r="Q35" s="119"/>
      <c r="R35" s="39"/>
      <c r="S35" s="34">
        <f t="shared" si="1"/>
        <v>0</v>
      </c>
      <c r="T35" s="34"/>
    </row>
    <row r="36" spans="1:20" ht="12.75">
      <c r="A36" s="84"/>
      <c r="B36" s="5"/>
      <c r="C36" s="5"/>
      <c r="D36" s="5"/>
      <c r="E36" s="5"/>
      <c r="F36" s="6">
        <f t="shared" si="3"/>
        <v>0</v>
      </c>
      <c r="G36" s="6"/>
      <c r="H36" s="33"/>
      <c r="I36" s="33"/>
      <c r="J36" s="33"/>
      <c r="K36" s="46">
        <f t="shared" si="0"/>
        <v>0</v>
      </c>
      <c r="L36" s="5"/>
      <c r="M36" s="33"/>
      <c r="N36" s="33"/>
      <c r="O36" s="34"/>
      <c r="P36" s="34">
        <f t="shared" si="2"/>
        <v>0</v>
      </c>
      <c r="Q36" s="119"/>
      <c r="R36" s="39"/>
      <c r="S36" s="34">
        <f t="shared" si="1"/>
        <v>0</v>
      </c>
      <c r="T36" s="34"/>
    </row>
    <row r="37" spans="1:20" ht="12.75">
      <c r="A37" s="84"/>
      <c r="B37" s="5"/>
      <c r="C37" s="5"/>
      <c r="D37" s="5"/>
      <c r="E37" s="5"/>
      <c r="F37" s="6">
        <f t="shared" si="3"/>
        <v>0</v>
      </c>
      <c r="G37" s="6"/>
      <c r="H37" s="33"/>
      <c r="I37" s="33"/>
      <c r="J37" s="33"/>
      <c r="K37" s="46">
        <f t="shared" si="0"/>
        <v>0</v>
      </c>
      <c r="L37" s="5"/>
      <c r="M37" s="33"/>
      <c r="N37" s="33"/>
      <c r="O37" s="34"/>
      <c r="P37" s="34">
        <f t="shared" si="2"/>
        <v>0</v>
      </c>
      <c r="Q37" s="119"/>
      <c r="R37" s="39"/>
      <c r="S37" s="34">
        <f t="shared" si="1"/>
        <v>0</v>
      </c>
      <c r="T37" s="34"/>
    </row>
    <row r="38" spans="1:20" ht="12.75">
      <c r="A38" s="84"/>
      <c r="B38" s="5"/>
      <c r="C38" s="5"/>
      <c r="D38" s="5"/>
      <c r="E38" s="5"/>
      <c r="F38" s="6">
        <f t="shared" si="3"/>
        <v>0</v>
      </c>
      <c r="G38" s="6"/>
      <c r="H38" s="33"/>
      <c r="I38" s="33"/>
      <c r="J38" s="33"/>
      <c r="K38" s="46">
        <f t="shared" si="0"/>
        <v>0</v>
      </c>
      <c r="L38" s="5"/>
      <c r="M38" s="33"/>
      <c r="N38" s="33"/>
      <c r="O38" s="34"/>
      <c r="P38" s="34">
        <f t="shared" si="2"/>
        <v>0</v>
      </c>
      <c r="Q38" s="119"/>
      <c r="R38" s="39"/>
      <c r="S38" s="34">
        <f t="shared" si="1"/>
        <v>0</v>
      </c>
      <c r="T38" s="34"/>
    </row>
    <row r="39" spans="1:20" ht="12.75">
      <c r="A39" s="84"/>
      <c r="B39" s="5"/>
      <c r="C39" s="5"/>
      <c r="D39" s="5"/>
      <c r="E39" s="5"/>
      <c r="F39" s="6">
        <f t="shared" si="3"/>
        <v>0</v>
      </c>
      <c r="G39" s="6"/>
      <c r="H39" s="33"/>
      <c r="I39" s="33"/>
      <c r="J39" s="33"/>
      <c r="K39" s="46">
        <f t="shared" si="0"/>
        <v>0</v>
      </c>
      <c r="L39" s="5"/>
      <c r="M39" s="33"/>
      <c r="N39" s="33"/>
      <c r="O39" s="34"/>
      <c r="P39" s="34">
        <f t="shared" si="2"/>
        <v>0</v>
      </c>
      <c r="Q39" s="119"/>
      <c r="R39" s="39"/>
      <c r="S39" s="34">
        <f t="shared" si="1"/>
        <v>0</v>
      </c>
      <c r="T39" s="34"/>
    </row>
    <row r="40" spans="1:20" ht="13.5" thickBot="1">
      <c r="A40" s="86"/>
      <c r="B40" s="87"/>
      <c r="C40" s="87"/>
      <c r="D40" s="87"/>
      <c r="E40" s="87"/>
      <c r="F40" s="88">
        <f>SUM(F31:F39)</f>
        <v>0</v>
      </c>
      <c r="G40" s="88"/>
      <c r="H40" s="89"/>
      <c r="I40" s="89"/>
      <c r="J40" s="89"/>
      <c r="K40" s="88">
        <f>SUM(K31:K39)</f>
        <v>0</v>
      </c>
      <c r="L40" s="87"/>
      <c r="M40" s="89"/>
      <c r="N40" s="89"/>
      <c r="O40" s="91"/>
      <c r="P40" s="91">
        <f>SUM(P31:P39)</f>
        <v>0</v>
      </c>
      <c r="Q40" s="119"/>
      <c r="R40" s="123"/>
      <c r="S40" s="91">
        <f>SUM(S31:S39)</f>
        <v>0</v>
      </c>
      <c r="T40" s="91" t="e">
        <f>(F40*E44+K40*J44+P40+S40)/E40</f>
        <v>#DIV/0!</v>
      </c>
    </row>
    <row r="41" spans="1:20" ht="13.5" thickBot="1">
      <c r="A41" s="110"/>
      <c r="B41" s="79"/>
      <c r="C41" s="79"/>
      <c r="D41" s="79"/>
      <c r="E41" s="79"/>
      <c r="F41" s="80">
        <f t="shared" si="3"/>
        <v>0</v>
      </c>
      <c r="G41" s="80"/>
      <c r="H41" s="81"/>
      <c r="I41" s="81"/>
      <c r="J41" s="81"/>
      <c r="K41" s="82">
        <f t="shared" si="0"/>
        <v>0</v>
      </c>
      <c r="L41" s="79"/>
      <c r="M41" s="81"/>
      <c r="N41" s="81"/>
      <c r="O41" s="83"/>
      <c r="P41" s="83">
        <f t="shared" si="2"/>
        <v>0</v>
      </c>
      <c r="Q41" s="119"/>
      <c r="R41" s="122"/>
      <c r="S41" s="83">
        <f t="shared" si="1"/>
        <v>0</v>
      </c>
      <c r="T41" s="91" t="e">
        <f>(F41*E44+K41*J44+P41+S41)/E41</f>
        <v>#DIV/0!</v>
      </c>
    </row>
    <row r="42" spans="1:20" ht="13.5" thickBot="1">
      <c r="A42" s="86"/>
      <c r="B42" s="87"/>
      <c r="C42" s="87"/>
      <c r="D42" s="87"/>
      <c r="E42" s="87"/>
      <c r="F42" s="88">
        <f t="shared" si="3"/>
        <v>0</v>
      </c>
      <c r="G42" s="88"/>
      <c r="H42" s="89"/>
      <c r="I42" s="89"/>
      <c r="J42" s="89"/>
      <c r="K42" s="90">
        <f t="shared" si="0"/>
        <v>0</v>
      </c>
      <c r="L42" s="87"/>
      <c r="M42" s="89"/>
      <c r="N42" s="89"/>
      <c r="O42" s="91"/>
      <c r="P42" s="91">
        <f t="shared" si="2"/>
        <v>0</v>
      </c>
      <c r="Q42" s="119"/>
      <c r="R42" s="123"/>
      <c r="S42" s="34">
        <f t="shared" si="1"/>
        <v>0</v>
      </c>
      <c r="T42" s="91" t="e">
        <f>(F42*E44+K42*J44+P42+S42)/E42</f>
        <v>#DIV/0!</v>
      </c>
    </row>
    <row r="43" spans="1:20" ht="12.75">
      <c r="A43" s="95"/>
      <c r="B43" s="96"/>
      <c r="C43" s="96" t="s">
        <v>16</v>
      </c>
      <c r="D43" s="97" t="s">
        <v>17</v>
      </c>
      <c r="E43" s="98"/>
      <c r="F43" s="99">
        <f>SUM(F9,F20,F30,F40,F41)</f>
        <v>0</v>
      </c>
      <c r="G43" s="100"/>
      <c r="H43" s="101" t="s">
        <v>13</v>
      </c>
      <c r="I43" s="102"/>
      <c r="J43" s="103"/>
      <c r="K43" s="99">
        <f>SUM(K9,K20,K30,K40,K41)</f>
        <v>0</v>
      </c>
      <c r="L43" s="104"/>
      <c r="M43" s="105"/>
      <c r="N43" s="105"/>
      <c r="O43" s="105"/>
      <c r="P43" s="106">
        <f>SUM(P9,P20,P30,P40,P41+P42)</f>
        <v>0</v>
      </c>
      <c r="Q43" s="106"/>
      <c r="R43" s="105"/>
      <c r="S43" s="106">
        <f>SUM(S9,S20,S30,S40,S41+S42)</f>
        <v>0</v>
      </c>
      <c r="T43" s="107"/>
    </row>
    <row r="44" spans="1:20" ht="12.75">
      <c r="A44" s="5"/>
      <c r="B44" s="5"/>
      <c r="C44" s="8" t="s">
        <v>14</v>
      </c>
      <c r="D44" s="9"/>
      <c r="E44" s="11">
        <v>57.21</v>
      </c>
      <c r="F44" s="7">
        <f>F43*E44</f>
        <v>0</v>
      </c>
      <c r="G44" s="25"/>
      <c r="H44" s="160" t="s">
        <v>46</v>
      </c>
      <c r="I44" s="161"/>
      <c r="J44" s="34">
        <v>120</v>
      </c>
      <c r="K44" s="39">
        <f>K43*J44</f>
        <v>0</v>
      </c>
      <c r="L44" s="10"/>
      <c r="M44" s="33"/>
      <c r="N44" s="33"/>
      <c r="O44" s="38">
        <v>0.19</v>
      </c>
      <c r="P44" s="39">
        <f>P43*O44</f>
        <v>0</v>
      </c>
      <c r="Q44" s="39"/>
      <c r="R44" s="33"/>
      <c r="S44" s="39">
        <f>S43*T44</f>
        <v>0</v>
      </c>
      <c r="T44" s="40">
        <v>0.06</v>
      </c>
    </row>
    <row r="45" spans="1:20" ht="12.75">
      <c r="A45" s="5"/>
      <c r="B45" s="5"/>
      <c r="C45" s="8" t="s">
        <v>15</v>
      </c>
      <c r="D45" s="9"/>
      <c r="E45" s="18">
        <v>0.19</v>
      </c>
      <c r="F45" s="7">
        <f>F44*E45</f>
        <v>0</v>
      </c>
      <c r="G45" s="25"/>
      <c r="H45" s="30" t="s">
        <v>15</v>
      </c>
      <c r="I45" s="32"/>
      <c r="J45" s="38">
        <v>0.19</v>
      </c>
      <c r="K45" s="39">
        <f>K44*J45</f>
        <v>0</v>
      </c>
      <c r="L45" s="30" t="s">
        <v>47</v>
      </c>
      <c r="M45" s="30"/>
      <c r="N45" s="31"/>
      <c r="O45" s="32"/>
      <c r="P45" s="37">
        <f>P43+P44</f>
        <v>0</v>
      </c>
      <c r="Q45" s="108"/>
      <c r="R45" s="30" t="s">
        <v>7</v>
      </c>
      <c r="S45" s="37">
        <f>S43+S44</f>
        <v>0</v>
      </c>
      <c r="T45" s="32" t="s">
        <v>20</v>
      </c>
    </row>
    <row r="46" spans="1:20" ht="12.75">
      <c r="A46" s="12"/>
      <c r="B46" s="12"/>
      <c r="C46" s="13" t="s">
        <v>16</v>
      </c>
      <c r="D46" s="14"/>
      <c r="E46" s="12"/>
      <c r="F46" s="16">
        <f>F44+F45</f>
        <v>0</v>
      </c>
      <c r="G46" s="26"/>
      <c r="H46" s="47" t="s">
        <v>16</v>
      </c>
      <c r="I46" s="48"/>
      <c r="J46" s="49"/>
      <c r="K46" s="37">
        <f>K44+K45</f>
        <v>0</v>
      </c>
      <c r="L46" s="15"/>
      <c r="M46" s="36"/>
      <c r="N46" s="36"/>
      <c r="O46" s="36"/>
      <c r="P46" s="36"/>
      <c r="Q46" s="36"/>
      <c r="R46" s="36"/>
      <c r="S46" s="36"/>
      <c r="T46" s="36"/>
    </row>
    <row r="47" spans="1:20" ht="13.5" thickBot="1">
      <c r="A47" s="5"/>
      <c r="B47" s="5"/>
      <c r="C47" s="5"/>
      <c r="D47" s="5"/>
      <c r="E47" s="5"/>
      <c r="F47" s="5"/>
      <c r="G47" s="5"/>
      <c r="H47" s="33"/>
      <c r="I47" s="33"/>
      <c r="J47" s="33"/>
      <c r="K47" s="33"/>
      <c r="L47" s="5"/>
      <c r="M47" s="33"/>
      <c r="N47" s="33"/>
      <c r="O47" s="33"/>
      <c r="P47" s="41"/>
      <c r="Q47" s="41"/>
      <c r="R47" s="33"/>
      <c r="S47" s="33"/>
      <c r="T47" s="33"/>
    </row>
    <row r="48" spans="1:20" ht="14.25" thickBot="1" thickTop="1">
      <c r="A48" s="5"/>
      <c r="B48" s="5" t="s">
        <v>40</v>
      </c>
      <c r="C48" s="5"/>
      <c r="D48" s="5"/>
      <c r="E48" s="5"/>
      <c r="F48" s="5"/>
      <c r="G48" s="5"/>
      <c r="H48" s="33"/>
      <c r="I48" s="33"/>
      <c r="J48" s="33"/>
      <c r="K48" s="33"/>
      <c r="L48" s="42" t="s">
        <v>19</v>
      </c>
      <c r="M48" s="43" t="s">
        <v>18</v>
      </c>
      <c r="N48" s="35"/>
      <c r="O48" s="43"/>
      <c r="P48" s="44">
        <f>P45+K46+F46+S45</f>
        <v>0</v>
      </c>
      <c r="Q48" s="109"/>
      <c r="R48" s="32"/>
      <c r="S48" s="33"/>
      <c r="T48" s="33"/>
    </row>
    <row r="49" spans="1:20" ht="13.5" thickTop="1">
      <c r="A49" s="1"/>
      <c r="B49" s="1" t="s">
        <v>41</v>
      </c>
      <c r="C49" s="1"/>
      <c r="D49" s="1"/>
      <c r="E49" s="1"/>
      <c r="F49" s="1"/>
      <c r="G49" s="1"/>
      <c r="H49" s="35"/>
      <c r="I49" s="35"/>
      <c r="J49" s="35"/>
      <c r="K49" s="35"/>
      <c r="L49" s="1"/>
      <c r="M49" s="35"/>
      <c r="N49" s="35"/>
      <c r="O49" s="35"/>
      <c r="P49" s="45"/>
      <c r="Q49" s="45"/>
      <c r="R49" s="35"/>
      <c r="S49" s="35"/>
      <c r="T49" s="35"/>
    </row>
    <row r="50" spans="1:20" ht="12.75">
      <c r="A50" s="1"/>
      <c r="B50" s="1" t="s">
        <v>42</v>
      </c>
      <c r="C50" s="1"/>
      <c r="D50" s="1"/>
      <c r="E50" s="1"/>
      <c r="F50" s="1"/>
      <c r="G50" s="1"/>
      <c r="H50" s="35"/>
      <c r="I50" s="35"/>
      <c r="J50" s="35"/>
      <c r="K50" s="35"/>
      <c r="L50" s="1"/>
      <c r="M50" s="35"/>
      <c r="N50" s="35"/>
      <c r="O50" s="35"/>
      <c r="P50" s="35"/>
      <c r="Q50" s="35"/>
      <c r="R50" s="35"/>
      <c r="S50" s="35"/>
      <c r="T50" s="35"/>
    </row>
    <row r="51" spans="1:20" ht="12.75">
      <c r="A51" s="1"/>
      <c r="B51" s="1" t="s">
        <v>43</v>
      </c>
      <c r="C51" s="1"/>
      <c r="D51" s="1"/>
      <c r="E51" s="1"/>
      <c r="F51" s="1"/>
      <c r="G51" s="1"/>
      <c r="H51" s="35"/>
      <c r="I51" s="35"/>
      <c r="J51" s="35"/>
      <c r="K51" s="35"/>
      <c r="L51" s="1"/>
      <c r="M51" s="35"/>
      <c r="N51" s="35"/>
      <c r="O51" s="35"/>
      <c r="P51" s="35"/>
      <c r="Q51" s="35"/>
      <c r="R51" s="35"/>
      <c r="S51" s="35"/>
      <c r="T51" s="35"/>
    </row>
    <row r="52" spans="1:20" ht="12.75">
      <c r="A52" s="1"/>
      <c r="B52" s="1" t="s">
        <v>44</v>
      </c>
      <c r="C52" s="1"/>
      <c r="D52" s="1"/>
      <c r="E52" s="1"/>
      <c r="F52" s="1"/>
      <c r="G52" s="1"/>
      <c r="H52" s="35"/>
      <c r="I52" s="35"/>
      <c r="J52" s="35"/>
      <c r="K52" s="35"/>
      <c r="L52" s="1"/>
      <c r="M52" s="35"/>
      <c r="N52" s="35"/>
      <c r="O52" s="35"/>
      <c r="P52" s="35"/>
      <c r="Q52" s="35"/>
      <c r="R52" s="35"/>
      <c r="S52" s="35"/>
      <c r="T52" s="35"/>
    </row>
    <row r="53" spans="1:20" ht="12.75">
      <c r="A53" s="1"/>
      <c r="B53" s="1"/>
      <c r="C53" s="1"/>
      <c r="D53" s="1"/>
      <c r="E53" s="1"/>
      <c r="F53" s="1"/>
      <c r="G53" s="1"/>
      <c r="H53" s="35"/>
      <c r="I53" s="35"/>
      <c r="J53" s="35"/>
      <c r="K53" s="35"/>
      <c r="L53" s="1"/>
      <c r="M53" s="35"/>
      <c r="N53" s="35"/>
      <c r="O53" s="35"/>
      <c r="P53" s="35"/>
      <c r="Q53" s="35"/>
      <c r="R53" s="35"/>
      <c r="S53" s="35"/>
      <c r="T53" s="35"/>
    </row>
    <row r="54" spans="1:20" ht="12.75">
      <c r="A54" s="1"/>
      <c r="B54" s="1"/>
      <c r="C54" s="1"/>
      <c r="D54" s="1"/>
      <c r="E54" s="1"/>
      <c r="F54" s="1"/>
      <c r="G54" s="1"/>
      <c r="H54" s="35"/>
      <c r="I54" s="35"/>
      <c r="J54" s="35"/>
      <c r="K54" s="35"/>
      <c r="L54" s="1"/>
      <c r="M54" s="35"/>
      <c r="N54" s="35"/>
      <c r="O54" s="35"/>
      <c r="P54" s="35"/>
      <c r="Q54" s="35"/>
      <c r="R54" s="35"/>
      <c r="S54" s="35"/>
      <c r="T54" s="35"/>
    </row>
    <row r="55" spans="1:20" ht="12.75">
      <c r="A55" s="1"/>
      <c r="B55" s="1"/>
      <c r="C55" s="1"/>
      <c r="D55" s="1"/>
      <c r="E55" s="1"/>
      <c r="F55" s="1"/>
      <c r="G55" s="1"/>
      <c r="H55" s="35"/>
      <c r="I55" s="35"/>
      <c r="J55" s="35"/>
      <c r="K55" s="35"/>
      <c r="L55" s="1"/>
      <c r="M55" s="35"/>
      <c r="N55" s="35"/>
      <c r="O55" s="35"/>
      <c r="P55" s="35"/>
      <c r="Q55" s="35"/>
      <c r="R55" s="35"/>
      <c r="S55" s="35"/>
      <c r="T55" s="35"/>
    </row>
  </sheetData>
  <printOptions/>
  <pageMargins left="0.75" right="0.75" top="1" bottom="1" header="0.5" footer="0.5"/>
  <pageSetup fitToHeight="1" fitToWidth="1" horizontalDpi="300" verticalDpi="3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 Oost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VMBO</dc:creator>
  <cp:keywords/>
  <dc:description/>
  <cp:lastModifiedBy>AOC Oost</cp:lastModifiedBy>
  <cp:lastPrinted>2009-01-23T10:52:26Z</cp:lastPrinted>
  <dcterms:created xsi:type="dcterms:W3CDTF">2001-01-29T10:55:18Z</dcterms:created>
  <dcterms:modified xsi:type="dcterms:W3CDTF">2009-02-27T11:40:27Z</dcterms:modified>
  <cp:category/>
  <cp:version/>
  <cp:contentType/>
  <cp:contentStatus/>
</cp:coreProperties>
</file>