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'Sheet1'!$A$31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'Sheet1'!$B$31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<sst xmlns="http://schemas.openxmlformats.org/spreadsheetml/2006/main" count="60" uniqueCount="39">
  <si>
    <t>Excel model van applet NLT-module</t>
  </si>
  <si>
    <t>winterdijk</t>
  </si>
  <si>
    <t>hoogte</t>
  </si>
  <si>
    <t>breedte</t>
  </si>
  <si>
    <t>UWL1</t>
  </si>
  <si>
    <t>nevengeul</t>
  </si>
  <si>
    <t>UWL2</t>
  </si>
  <si>
    <t>zomerdijk</t>
  </si>
  <si>
    <t>UWL3</t>
  </si>
  <si>
    <t>zomerbed</t>
  </si>
  <si>
    <t>UWR3</t>
  </si>
  <si>
    <t>UWR2</t>
  </si>
  <si>
    <t>UWR1</t>
  </si>
  <si>
    <t>verhang</t>
  </si>
  <si>
    <t>ruwheid</t>
  </si>
  <si>
    <t>Q</t>
  </si>
  <si>
    <t>h</t>
  </si>
  <si>
    <t>u</t>
  </si>
  <si>
    <t>g</t>
  </si>
  <si>
    <t>m/s^2</t>
  </si>
  <si>
    <t>A</t>
  </si>
  <si>
    <t>Totale breedte:</t>
  </si>
  <si>
    <t>(zie applet)</t>
  </si>
  <si>
    <t>ws</t>
  </si>
  <si>
    <t>ws = waterstand t.o.v. zomerbed</t>
  </si>
  <si>
    <t>h = waterdiepte</t>
  </si>
  <si>
    <t>m</t>
  </si>
  <si>
    <t>-</t>
  </si>
  <si>
    <t>m/s</t>
  </si>
  <si>
    <t>m2</t>
  </si>
  <si>
    <t>m3/s</t>
  </si>
  <si>
    <t>Q (m3/s)</t>
  </si>
  <si>
    <t>Profiel</t>
  </si>
  <si>
    <t xml:space="preserve">UW = uiterwaard, L = links, R = rechts, 1,2,3, geeft aan dat de linker en rechter uitwerwaard zijn opgeknipt uit drie delen. </t>
  </si>
  <si>
    <t>Als er geen nevengeul is gebruik de hoogte van omliggende uiterwaard en breedte 0.</t>
  </si>
  <si>
    <t>Water hoogte</t>
  </si>
  <si>
    <t>Alleen grijze vakken wijzigen</t>
  </si>
  <si>
    <t>ws (m)</t>
  </si>
  <si>
    <t>Merk op dat bij het toekennen van een breedte aan de nevengeul de uitwerwaard evenredig kleiner wordt.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</si>
</sst>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85"/>
          <c:w val="0.92925"/>
          <c:h val="0.90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Sheet1!$N$9:$N$34</c:f>
              <c:numCache/>
            </c:numRef>
          </c:xVal>
          <c:yVal>
            <c:numRef>
              <c:f>Sheet1!$O$9:$O$34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Sheet1!$N$9:$N$34</c:f>
              <c:numCache/>
            </c:numRef>
          </c:xVal>
          <c:yVal>
            <c:numRef>
              <c:f>Sheet1!$P$9:$P$34</c:f>
              <c:numCache/>
            </c:numRef>
          </c:yVal>
          <c:smooth val="0"/>
        </c:ser>
        <c:axId val="45397217"/>
        <c:axId val="5921770"/>
      </c:scatterChart>
      <c:val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breedte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0"/>
        <c:crosses val="autoZero"/>
        <c:crossBetween val="midCat"/>
        <c:dispUnits/>
      </c:val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hoogte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8</xdr:row>
      <xdr:rowOff>57150</xdr:rowOff>
    </xdr:from>
    <xdr:to>
      <xdr:col>26</xdr:col>
      <xdr:colOff>247650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10544175" y="1352550"/>
        <a:ext cx="5553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M39" sqref="M39"/>
    </sheetView>
  </sheetViews>
  <sheetFormatPr defaultColWidth="9.140625" defaultRowHeight="12.75"/>
  <sheetData>
    <row r="1" ht="12.75">
      <c r="A1" t="s">
        <v>0</v>
      </c>
    </row>
    <row r="2" ht="12.75">
      <c r="A2" t="s">
        <v>33</v>
      </c>
    </row>
    <row r="3" ht="12.75">
      <c r="A3" s="2" t="s">
        <v>36</v>
      </c>
    </row>
    <row r="4" ht="12.75">
      <c r="A4" t="s">
        <v>34</v>
      </c>
    </row>
    <row r="5" ht="12.75">
      <c r="A5" s="2" t="s">
        <v>38</v>
      </c>
    </row>
    <row r="6" ht="12.75">
      <c r="A6" s="2"/>
    </row>
    <row r="7" ht="12.75">
      <c r="N7" t="s">
        <v>32</v>
      </c>
    </row>
    <row r="8" spans="2:16" ht="12.75">
      <c r="B8" t="s">
        <v>2</v>
      </c>
      <c r="C8" t="s">
        <v>3</v>
      </c>
      <c r="D8" t="s">
        <v>14</v>
      </c>
      <c r="F8" t="s">
        <v>23</v>
      </c>
      <c r="G8" t="s">
        <v>16</v>
      </c>
      <c r="H8" t="s">
        <v>17</v>
      </c>
      <c r="I8" t="s">
        <v>20</v>
      </c>
      <c r="J8" t="s">
        <v>15</v>
      </c>
      <c r="N8" t="s">
        <v>3</v>
      </c>
      <c r="O8" t="s">
        <v>2</v>
      </c>
      <c r="P8" t="s">
        <v>35</v>
      </c>
    </row>
    <row r="9" spans="2:16" ht="12.75">
      <c r="B9" t="s">
        <v>26</v>
      </c>
      <c r="C9" t="s">
        <v>26</v>
      </c>
      <c r="D9" t="s">
        <v>27</v>
      </c>
      <c r="F9" t="s">
        <v>26</v>
      </c>
      <c r="G9" t="s">
        <v>26</v>
      </c>
      <c r="H9" t="s">
        <v>28</v>
      </c>
      <c r="I9" t="s">
        <v>29</v>
      </c>
      <c r="J9" t="s">
        <v>30</v>
      </c>
      <c r="M9" t="s">
        <v>1</v>
      </c>
      <c r="N9">
        <v>0</v>
      </c>
      <c r="O9">
        <f>B10</f>
        <v>12.5</v>
      </c>
      <c r="P9">
        <f>B31</f>
        <v>12.5</v>
      </c>
    </row>
    <row r="10" spans="1:16" ht="12.75">
      <c r="A10" t="s">
        <v>1</v>
      </c>
      <c r="B10" s="3">
        <v>12.5</v>
      </c>
      <c r="C10" s="3">
        <v>20</v>
      </c>
      <c r="D10" s="3">
        <v>0.002</v>
      </c>
      <c r="F10">
        <f>B$31</f>
        <v>12.5</v>
      </c>
      <c r="G10">
        <f>IF((F10-B10)&lt;0,0,(F10-B10))</f>
        <v>0</v>
      </c>
      <c r="H10">
        <f>SQRT(B$27*G10*B$26/D10)</f>
        <v>0</v>
      </c>
      <c r="I10">
        <f>G10*C10</f>
        <v>0</v>
      </c>
      <c r="J10">
        <f>I10*H10</f>
        <v>0</v>
      </c>
      <c r="N10">
        <f>N9+C10</f>
        <v>20</v>
      </c>
      <c r="O10">
        <f>O9</f>
        <v>12.5</v>
      </c>
      <c r="P10">
        <f>P9</f>
        <v>12.5</v>
      </c>
    </row>
    <row r="11" spans="1:16" ht="12.75">
      <c r="A11" t="s">
        <v>4</v>
      </c>
      <c r="B11" s="3">
        <v>6.5</v>
      </c>
      <c r="C11" s="3">
        <v>145</v>
      </c>
      <c r="D11" s="3">
        <v>0.01</v>
      </c>
      <c r="F11">
        <f>B$31</f>
        <v>12.5</v>
      </c>
      <c r="G11">
        <f>IF((F11-B11)&lt;0,0,(F11-B11))</f>
        <v>6</v>
      </c>
      <c r="H11">
        <f>SQRT(B$27*G11*B$26/D11)</f>
        <v>0.9073036977771004</v>
      </c>
      <c r="I11">
        <f>G11*C11</f>
        <v>870</v>
      </c>
      <c r="J11">
        <f aca="true" t="shared" si="0" ref="J11:J22">I11*H11</f>
        <v>789.3542170660774</v>
      </c>
      <c r="M11" t="s">
        <v>4</v>
      </c>
      <c r="N11">
        <v>20</v>
      </c>
      <c r="O11">
        <f>B11</f>
        <v>6.5</v>
      </c>
      <c r="P11">
        <f aca="true" t="shared" si="1" ref="P11:P34">P10</f>
        <v>12.5</v>
      </c>
    </row>
    <row r="12" spans="1:16" ht="12.75">
      <c r="A12" t="s">
        <v>5</v>
      </c>
      <c r="B12" s="3">
        <v>6.5</v>
      </c>
      <c r="C12" s="3">
        <v>0</v>
      </c>
      <c r="D12" s="3">
        <v>0.005</v>
      </c>
      <c r="F12">
        <f>B$31</f>
        <v>12.5</v>
      </c>
      <c r="G12">
        <f>IF((F12-B12)&lt;0,0,(F12-B12))</f>
        <v>6</v>
      </c>
      <c r="H12">
        <f>SQRT(B$27*G12*B$26/D12)</f>
        <v>1.283121194587635</v>
      </c>
      <c r="I12">
        <f>G12*C12</f>
        <v>0</v>
      </c>
      <c r="J12">
        <f t="shared" si="0"/>
        <v>0</v>
      </c>
      <c r="N12">
        <f>N11+C11</f>
        <v>165</v>
      </c>
      <c r="O12">
        <f>O11</f>
        <v>6.5</v>
      </c>
      <c r="P12">
        <f t="shared" si="1"/>
        <v>12.5</v>
      </c>
    </row>
    <row r="13" spans="1:16" ht="12.75">
      <c r="A13" t="s">
        <v>6</v>
      </c>
      <c r="B13" s="3">
        <v>6.5</v>
      </c>
      <c r="C13" s="3">
        <v>145</v>
      </c>
      <c r="D13" s="3">
        <v>0.01</v>
      </c>
      <c r="F13">
        <f>B$31</f>
        <v>12.5</v>
      </c>
      <c r="G13">
        <f>IF((F13-B13)&lt;0,0,(F13-B13))</f>
        <v>6</v>
      </c>
      <c r="H13">
        <f>SQRT(B$27*G13*B$26/D13)</f>
        <v>0.9073036977771004</v>
      </c>
      <c r="I13">
        <f>G13*C13</f>
        <v>870</v>
      </c>
      <c r="J13">
        <f t="shared" si="0"/>
        <v>789.3542170660774</v>
      </c>
      <c r="M13" t="s">
        <v>5</v>
      </c>
      <c r="N13">
        <f>N12</f>
        <v>165</v>
      </c>
      <c r="O13">
        <f>B12</f>
        <v>6.5</v>
      </c>
      <c r="P13">
        <f t="shared" si="1"/>
        <v>12.5</v>
      </c>
    </row>
    <row r="14" spans="1:16" ht="12.75">
      <c r="A14" t="s">
        <v>7</v>
      </c>
      <c r="B14" s="3">
        <v>9.5</v>
      </c>
      <c r="C14" s="3">
        <v>10</v>
      </c>
      <c r="D14" s="3">
        <v>0.002</v>
      </c>
      <c r="F14">
        <f>B$31</f>
        <v>12.5</v>
      </c>
      <c r="G14">
        <f>IF((F14-B14)&lt;0,0,(F14-B14))</f>
        <v>3</v>
      </c>
      <c r="H14">
        <f>SQRT(B$27*G14*B$26/D14)</f>
        <v>1.4345731072343437</v>
      </c>
      <c r="I14">
        <f>G14*C14</f>
        <v>30</v>
      </c>
      <c r="J14">
        <f t="shared" si="0"/>
        <v>43.037193217030314</v>
      </c>
      <c r="N14">
        <f>N13+C12</f>
        <v>165</v>
      </c>
      <c r="O14">
        <f>B12</f>
        <v>6.5</v>
      </c>
      <c r="P14">
        <f t="shared" si="1"/>
        <v>12.5</v>
      </c>
    </row>
    <row r="15" spans="1:16" ht="12.75">
      <c r="A15" t="s">
        <v>8</v>
      </c>
      <c r="B15" s="3">
        <v>6.5</v>
      </c>
      <c r="C15" s="3">
        <v>80</v>
      </c>
      <c r="D15" s="3">
        <v>0.01</v>
      </c>
      <c r="F15">
        <f>B$31</f>
        <v>12.5</v>
      </c>
      <c r="G15">
        <f>IF((F15-B15)&lt;0,0,(F15-B15))</f>
        <v>6</v>
      </c>
      <c r="H15">
        <f>SQRT(B$27*G15*B$26/D15)</f>
        <v>0.9073036977771004</v>
      </c>
      <c r="I15">
        <f>G15*C15</f>
        <v>480</v>
      </c>
      <c r="J15">
        <f t="shared" si="0"/>
        <v>435.5057749330082</v>
      </c>
      <c r="M15" t="s">
        <v>6</v>
      </c>
      <c r="N15">
        <f>N14</f>
        <v>165</v>
      </c>
      <c r="O15">
        <f>B13</f>
        <v>6.5</v>
      </c>
      <c r="P15">
        <f t="shared" si="1"/>
        <v>12.5</v>
      </c>
    </row>
    <row r="16" spans="1:16" ht="12.75">
      <c r="A16" t="s">
        <v>9</v>
      </c>
      <c r="B16" s="3">
        <v>0</v>
      </c>
      <c r="C16" s="3">
        <v>260</v>
      </c>
      <c r="D16" s="3">
        <v>0.005</v>
      </c>
      <c r="F16">
        <f>B$31</f>
        <v>12.5</v>
      </c>
      <c r="G16">
        <f>IF((F16-B16)&lt;0,0,(F16-B16))</f>
        <v>12.5</v>
      </c>
      <c r="H16">
        <f>SQRT(B$27*G16*B$26/D16)</f>
        <v>1.8520259177452134</v>
      </c>
      <c r="I16">
        <f>G16*C16</f>
        <v>3250</v>
      </c>
      <c r="J16">
        <f t="shared" si="0"/>
        <v>6019.084232671944</v>
      </c>
      <c r="N16">
        <f>N15+C13</f>
        <v>310</v>
      </c>
      <c r="O16">
        <f>O15</f>
        <v>6.5</v>
      </c>
      <c r="P16">
        <f t="shared" si="1"/>
        <v>12.5</v>
      </c>
    </row>
    <row r="17" spans="1:16" ht="12.75">
      <c r="A17" t="s">
        <v>10</v>
      </c>
      <c r="B17" s="3">
        <v>6.5</v>
      </c>
      <c r="C17" s="3">
        <v>80</v>
      </c>
      <c r="D17" s="3">
        <v>0.01</v>
      </c>
      <c r="F17">
        <f>B$31</f>
        <v>12.5</v>
      </c>
      <c r="G17">
        <f>IF((F17-B17)&lt;0,0,(F17-B17))</f>
        <v>6</v>
      </c>
      <c r="H17">
        <f>SQRT(B$27*G17*B$26/D17)</f>
        <v>0.9073036977771004</v>
      </c>
      <c r="I17">
        <f>G17*C17</f>
        <v>480</v>
      </c>
      <c r="J17">
        <f t="shared" si="0"/>
        <v>435.5057749330082</v>
      </c>
      <c r="M17" t="s">
        <v>7</v>
      </c>
      <c r="N17">
        <f>N16</f>
        <v>310</v>
      </c>
      <c r="O17">
        <f>B14</f>
        <v>9.5</v>
      </c>
      <c r="P17">
        <f t="shared" si="1"/>
        <v>12.5</v>
      </c>
    </row>
    <row r="18" spans="1:16" ht="12.75">
      <c r="A18" t="s">
        <v>7</v>
      </c>
      <c r="B18" s="3">
        <v>9.5</v>
      </c>
      <c r="C18" s="3">
        <v>10</v>
      </c>
      <c r="D18" s="3">
        <v>0.002</v>
      </c>
      <c r="F18">
        <f>B$31</f>
        <v>12.5</v>
      </c>
      <c r="G18">
        <f>IF((F18-B18)&lt;0,0,(F18-B18))</f>
        <v>3</v>
      </c>
      <c r="H18">
        <f>SQRT(B$27*G18*B$26/D18)</f>
        <v>1.4345731072343437</v>
      </c>
      <c r="I18">
        <f>G18*C18</f>
        <v>30</v>
      </c>
      <c r="J18">
        <f t="shared" si="0"/>
        <v>43.037193217030314</v>
      </c>
      <c r="N18">
        <f>N17+C14</f>
        <v>320</v>
      </c>
      <c r="O18">
        <f>O17</f>
        <v>9.5</v>
      </c>
      <c r="P18">
        <f t="shared" si="1"/>
        <v>12.5</v>
      </c>
    </row>
    <row r="19" spans="1:16" ht="12.75">
      <c r="A19" t="s">
        <v>11</v>
      </c>
      <c r="B19" s="3">
        <v>6.5</v>
      </c>
      <c r="C19" s="3">
        <v>145</v>
      </c>
      <c r="D19" s="3">
        <v>0.01</v>
      </c>
      <c r="F19">
        <f>B$31</f>
        <v>12.5</v>
      </c>
      <c r="G19">
        <f>IF((F19-B19)&lt;0,0,(F19-B19))</f>
        <v>6</v>
      </c>
      <c r="H19">
        <f>SQRT(B$27*G19*B$26/D19)</f>
        <v>0.9073036977771004</v>
      </c>
      <c r="I19">
        <f>G19*C19</f>
        <v>870</v>
      </c>
      <c r="J19">
        <f t="shared" si="0"/>
        <v>789.3542170660774</v>
      </c>
      <c r="M19" t="s">
        <v>8</v>
      </c>
      <c r="N19">
        <f>N18</f>
        <v>320</v>
      </c>
      <c r="O19">
        <f>B15</f>
        <v>6.5</v>
      </c>
      <c r="P19">
        <f t="shared" si="1"/>
        <v>12.5</v>
      </c>
    </row>
    <row r="20" spans="1:16" ht="12.75">
      <c r="A20" t="s">
        <v>5</v>
      </c>
      <c r="B20" s="3">
        <v>6.5</v>
      </c>
      <c r="C20" s="3">
        <v>0</v>
      </c>
      <c r="D20" s="3">
        <v>0.005</v>
      </c>
      <c r="F20">
        <f>B$31</f>
        <v>12.5</v>
      </c>
      <c r="G20">
        <f>IF((F20-B20)&lt;0,0,(F20-B20))</f>
        <v>6</v>
      </c>
      <c r="H20">
        <f>SQRT(B$27*G20*B$26/D20)</f>
        <v>1.283121194587635</v>
      </c>
      <c r="I20">
        <f>G20*C20</f>
        <v>0</v>
      </c>
      <c r="J20">
        <f t="shared" si="0"/>
        <v>0</v>
      </c>
      <c r="N20">
        <f>N19+C15</f>
        <v>400</v>
      </c>
      <c r="O20">
        <f>O19</f>
        <v>6.5</v>
      </c>
      <c r="P20">
        <f t="shared" si="1"/>
        <v>12.5</v>
      </c>
    </row>
    <row r="21" spans="1:16" ht="12.75">
      <c r="A21" t="s">
        <v>12</v>
      </c>
      <c r="B21" s="3">
        <v>6.5</v>
      </c>
      <c r="C21" s="3">
        <v>145</v>
      </c>
      <c r="D21" s="3">
        <v>0.01</v>
      </c>
      <c r="F21">
        <f>B$31</f>
        <v>12.5</v>
      </c>
      <c r="G21">
        <f>IF((F21-B21)&lt;0,0,(F21-B21))</f>
        <v>6</v>
      </c>
      <c r="H21">
        <f>SQRT(B$27*G21*B$26/D21)</f>
        <v>0.9073036977771004</v>
      </c>
      <c r="I21">
        <f>G21*C21</f>
        <v>870</v>
      </c>
      <c r="J21">
        <f t="shared" si="0"/>
        <v>789.3542170660774</v>
      </c>
      <c r="M21" t="s">
        <v>9</v>
      </c>
      <c r="N21">
        <f>N20</f>
        <v>400</v>
      </c>
      <c r="O21">
        <f>B16</f>
        <v>0</v>
      </c>
      <c r="P21">
        <f t="shared" si="1"/>
        <v>12.5</v>
      </c>
    </row>
    <row r="22" spans="1:16" ht="12.75">
      <c r="A22" t="s">
        <v>1</v>
      </c>
      <c r="B22" s="3">
        <v>12.5</v>
      </c>
      <c r="C22" s="3">
        <v>20</v>
      </c>
      <c r="D22" s="3">
        <v>0.002</v>
      </c>
      <c r="F22">
        <f>B$31</f>
        <v>12.5</v>
      </c>
      <c r="G22">
        <f>IF((F22-B22)&lt;0,0,(F22-B22))</f>
        <v>0</v>
      </c>
      <c r="H22">
        <f>SQRT(B$27*G22*B$26/D22)</f>
        <v>0</v>
      </c>
      <c r="I22">
        <f>G22*C22</f>
        <v>0</v>
      </c>
      <c r="J22">
        <f t="shared" si="0"/>
        <v>0</v>
      </c>
      <c r="N22">
        <f>N21+C16</f>
        <v>660</v>
      </c>
      <c r="O22">
        <f>O21</f>
        <v>0</v>
      </c>
      <c r="P22">
        <f t="shared" si="1"/>
        <v>12.5</v>
      </c>
    </row>
    <row r="23" spans="10:16" ht="12.75">
      <c r="J23">
        <f>SUM(J10:J22)</f>
        <v>10133.58703723633</v>
      </c>
      <c r="M23" t="s">
        <v>10</v>
      </c>
      <c r="N23">
        <f>N22</f>
        <v>660</v>
      </c>
      <c r="O23">
        <f>B17</f>
        <v>6.5</v>
      </c>
      <c r="P23">
        <f t="shared" si="1"/>
        <v>12.5</v>
      </c>
    </row>
    <row r="24" spans="1:16" ht="12.75">
      <c r="A24" t="s">
        <v>21</v>
      </c>
      <c r="C24">
        <f>SUM(C11:C21)</f>
        <v>1020</v>
      </c>
      <c r="N24">
        <f>N23+C17</f>
        <v>740</v>
      </c>
      <c r="O24">
        <f>O23</f>
        <v>6.5</v>
      </c>
      <c r="P24">
        <f t="shared" si="1"/>
        <v>12.5</v>
      </c>
    </row>
    <row r="25" spans="6:16" ht="12.75">
      <c r="F25" t="s">
        <v>24</v>
      </c>
      <c r="M25" t="s">
        <v>7</v>
      </c>
      <c r="N25">
        <f>N24</f>
        <v>740</v>
      </c>
      <c r="O25">
        <f>B18</f>
        <v>9.5</v>
      </c>
      <c r="P25">
        <f t="shared" si="1"/>
        <v>12.5</v>
      </c>
    </row>
    <row r="26" spans="1:16" ht="12.75">
      <c r="A26" t="s">
        <v>13</v>
      </c>
      <c r="B26">
        <v>0.00014</v>
      </c>
      <c r="C26" t="s">
        <v>22</v>
      </c>
      <c r="F26" t="s">
        <v>25</v>
      </c>
      <c r="N26">
        <f>N25+C18</f>
        <v>750</v>
      </c>
      <c r="O26">
        <f>O25</f>
        <v>9.5</v>
      </c>
      <c r="P26">
        <f t="shared" si="1"/>
        <v>12.5</v>
      </c>
    </row>
    <row r="27" spans="1:16" ht="12.75">
      <c r="A27" t="s">
        <v>18</v>
      </c>
      <c r="B27">
        <v>9.8</v>
      </c>
      <c r="C27" t="s">
        <v>19</v>
      </c>
      <c r="M27" t="s">
        <v>11</v>
      </c>
      <c r="N27">
        <f>N26</f>
        <v>750</v>
      </c>
      <c r="O27">
        <f>B19</f>
        <v>6.5</v>
      </c>
      <c r="P27">
        <f t="shared" si="1"/>
        <v>12.5</v>
      </c>
    </row>
    <row r="28" spans="14:16" ht="12.75">
      <c r="N28">
        <f>N27+C19</f>
        <v>895</v>
      </c>
      <c r="O28">
        <f>O27</f>
        <v>6.5</v>
      </c>
      <c r="P28">
        <f t="shared" si="1"/>
        <v>12.5</v>
      </c>
    </row>
    <row r="29" spans="13:16" ht="12.75">
      <c r="M29" t="s">
        <v>5</v>
      </c>
      <c r="N29">
        <f>N28</f>
        <v>895</v>
      </c>
      <c r="O29">
        <f>B20</f>
        <v>6.5</v>
      </c>
      <c r="P29">
        <f t="shared" si="1"/>
        <v>12.5</v>
      </c>
    </row>
    <row r="30" spans="1:16" ht="12.75">
      <c r="A30" t="s">
        <v>31</v>
      </c>
      <c r="B30" s="2" t="s">
        <v>37</v>
      </c>
      <c r="N30">
        <f>N29+C20</f>
        <v>895</v>
      </c>
      <c r="O30">
        <f>O29</f>
        <v>6.5</v>
      </c>
      <c r="P30">
        <f t="shared" si="1"/>
        <v>12.5</v>
      </c>
    </row>
    <row r="31" spans="1:16" ht="12.75">
      <c r="A31">
        <f>J23</f>
        <v>10133.58703723633</v>
      </c>
      <c r="B31" s="1">
        <v>12.5</v>
      </c>
      <c r="M31" t="s">
        <v>12</v>
      </c>
      <c r="N31">
        <f>N30</f>
        <v>895</v>
      </c>
      <c r="O31">
        <f>B21</f>
        <v>6.5</v>
      </c>
      <c r="P31">
        <f t="shared" si="1"/>
        <v>12.5</v>
      </c>
    </row>
    <row r="32" spans="14:16" ht="12.75">
      <c r="N32">
        <f>N31+C21</f>
        <v>1040</v>
      </c>
      <c r="O32">
        <f>O31</f>
        <v>6.5</v>
      </c>
      <c r="P32">
        <f t="shared" si="1"/>
        <v>12.5</v>
      </c>
    </row>
    <row r="33" spans="13:16" ht="12.75">
      <c r="M33" t="s">
        <v>1</v>
      </c>
      <c r="N33">
        <f>N32</f>
        <v>1040</v>
      </c>
      <c r="O33">
        <f>B22</f>
        <v>12.5</v>
      </c>
      <c r="P33">
        <f t="shared" si="1"/>
        <v>12.5</v>
      </c>
    </row>
    <row r="34" spans="14:16" ht="12.75">
      <c r="N34">
        <f>N33+C22</f>
        <v>1060</v>
      </c>
      <c r="O34">
        <f>O33</f>
        <v>12.5</v>
      </c>
      <c r="P34">
        <f t="shared" si="1"/>
        <v>12.5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CTW</dc:creator>
  <cp:keywords/>
  <dc:description/>
  <cp:lastModifiedBy>University of Twente</cp:lastModifiedBy>
  <dcterms:created xsi:type="dcterms:W3CDTF">2008-11-27T09:45:45Z</dcterms:created>
  <dcterms:modified xsi:type="dcterms:W3CDTF">2015-01-23T10:13:03Z</dcterms:modified>
  <cp:category/>
  <cp:version/>
  <cp:contentType/>
  <cp:contentStatus/>
</cp:coreProperties>
</file>