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date1904="1" showInkAnnotation="0" autoCompressPictures="0"/>
  <bookViews>
    <workbookView xWindow="0" yWindow="440" windowWidth="25600" windowHeight="16060" tabRatio="607" activeTab="3"/>
  </bookViews>
  <sheets>
    <sheet name="Algemeen" sheetId="5" r:id="rId1"/>
    <sheet name="Aanvoer" sheetId="2" r:id="rId2"/>
    <sheet name="Afvoer" sheetId="3" r:id="rId3"/>
    <sheet name="Mineralenbalans" sheetId="1" r:id="rId4"/>
    <sheet name="Milieu" sheetId="6" r:id="rId5"/>
    <sheet name="Klimaatwijzer" sheetId="8" r:id="rId6"/>
    <sheet name="Graslandkengetallen" sheetId="7" r:id="rId7"/>
  </sheets>
  <externalReferences>
    <externalReference r:id="rId8"/>
  </externalReferences>
  <definedNames>
    <definedName name="_nam1">[1]Totaaloersicht!$D$3</definedName>
    <definedName name="_nam10">[1]Totaaloersicht!$M$3</definedName>
    <definedName name="_nam11">[1]Totaaloersicht!$N$3</definedName>
    <definedName name="_nam12">[1]Totaaloersicht!$O$3</definedName>
    <definedName name="_nam13">[1]Totaaloersicht!$P$3</definedName>
    <definedName name="_nam14">[1]Totaaloersicht!$Q$3</definedName>
    <definedName name="_nam16">[1]Totaaloersicht!$S$3</definedName>
    <definedName name="_nam17">[1]Totaaloersicht!$T$3</definedName>
    <definedName name="_nam18">[1]Totaaloersicht!$V$3</definedName>
    <definedName name="_nam19">[1]Totaaloersicht!$W$3</definedName>
    <definedName name="_nam2">[1]Totaaloersicht!$E$3</definedName>
    <definedName name="_nam20">[1]Totaaloersicht!$X$3</definedName>
    <definedName name="_nam200">[1]Totaaloersicht!$U$3</definedName>
    <definedName name="_nam21">[1]Totaaloersicht!$Y$3</definedName>
    <definedName name="_nam22">[1]Totaaloersicht!$Z$3</definedName>
    <definedName name="_nam23">[1]Totaaloersicht!$AA$3</definedName>
    <definedName name="_nam24">[1]Totaaloersicht!$AB$3</definedName>
    <definedName name="_nam25">[1]Totaaloersicht!$AC$3</definedName>
    <definedName name="_nam26">[1]Totaaloersicht!$AD$3</definedName>
    <definedName name="_nam27">[1]Totaaloersicht!$AE$3</definedName>
    <definedName name="_nam28">[1]Totaaloersicht!$AF$3</definedName>
    <definedName name="_nam29">[1]Totaaloersicht!$AG$3</definedName>
    <definedName name="_nam3">[1]Totaaloersicht!$F$3</definedName>
    <definedName name="_nam30">[1]Totaaloersicht!$AH$3</definedName>
    <definedName name="_nam31">[1]Totaaloersicht!$AJ$3</definedName>
    <definedName name="_nam4">[1]Totaaloersicht!$G$3</definedName>
    <definedName name="_nam5">[1]Totaaloersicht!$H$3</definedName>
    <definedName name="_nam6">[1]Totaaloersicht!$I$3</definedName>
    <definedName name="_nam7">[1]Totaaloersicht!$J$3</definedName>
    <definedName name="_nam8">[1]Totaaloersicht!$K$3</definedName>
    <definedName name="_nam9">[1]Totaaloersicht!$L$3</definedName>
    <definedName name="meetmelk">Milieu!$D$12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D45" i="2"/>
  <c r="D46" i="2"/>
  <c r="D47" i="2"/>
  <c r="D48" i="2"/>
  <c r="D49" i="2"/>
  <c r="D50" i="2"/>
  <c r="D51" i="2"/>
  <c r="D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J44" i="2"/>
  <c r="I44" i="2"/>
  <c r="H44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I26" i="2"/>
  <c r="J26" i="2"/>
  <c r="H26" i="2"/>
  <c r="B2" i="8"/>
  <c r="B77" i="6"/>
  <c r="D52" i="2"/>
  <c r="B76" i="6"/>
  <c r="D9" i="2"/>
  <c r="J9" i="2"/>
  <c r="D10" i="2"/>
  <c r="J10" i="2"/>
  <c r="D11" i="2"/>
  <c r="J11" i="2"/>
  <c r="D12" i="2"/>
  <c r="J12" i="2"/>
  <c r="D13" i="2"/>
  <c r="J13" i="2"/>
  <c r="D14" i="2"/>
  <c r="J14" i="2"/>
  <c r="D15" i="2"/>
  <c r="J15" i="2"/>
  <c r="D16" i="2"/>
  <c r="J16" i="2"/>
  <c r="D17" i="2"/>
  <c r="J17" i="2"/>
  <c r="D18" i="2"/>
  <c r="J18" i="2"/>
  <c r="D19" i="2"/>
  <c r="J19" i="2"/>
  <c r="D20" i="2"/>
  <c r="J20" i="2"/>
  <c r="D21" i="2"/>
  <c r="J21" i="2"/>
  <c r="J22" i="2"/>
  <c r="J39" i="2"/>
  <c r="G11" i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39" i="2"/>
  <c r="F11" i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39" i="2"/>
  <c r="E11" i="1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B78" i="6"/>
  <c r="D22" i="2"/>
  <c r="B75" i="6"/>
  <c r="E29" i="7"/>
  <c r="J30" i="7"/>
  <c r="J32" i="7"/>
  <c r="J36" i="7"/>
  <c r="K30" i="7"/>
  <c r="K32" i="7"/>
  <c r="K36" i="7"/>
  <c r="I30" i="7"/>
  <c r="E32" i="7"/>
  <c r="I31" i="7"/>
  <c r="I32" i="7"/>
  <c r="I36" i="7"/>
  <c r="J34" i="7"/>
  <c r="K34" i="7"/>
  <c r="I34" i="7"/>
  <c r="D17" i="5"/>
  <c r="D16" i="5"/>
  <c r="B50" i="7"/>
  <c r="B64" i="2"/>
  <c r="B47" i="7"/>
  <c r="B18" i="6"/>
  <c r="B19" i="6"/>
  <c r="B20" i="6"/>
  <c r="F20" i="6"/>
  <c r="L4" i="1"/>
  <c r="K36" i="1"/>
  <c r="K37" i="1"/>
  <c r="K33" i="1"/>
  <c r="D34" i="1"/>
  <c r="D33" i="1"/>
  <c r="J70" i="2"/>
  <c r="J71" i="2"/>
  <c r="J72" i="2"/>
  <c r="J73" i="2"/>
  <c r="G12" i="1"/>
  <c r="J57" i="2"/>
  <c r="J64" i="2"/>
  <c r="G13" i="1"/>
  <c r="D87" i="2"/>
  <c r="J87" i="2"/>
  <c r="D88" i="2"/>
  <c r="J88" i="2"/>
  <c r="D89" i="2"/>
  <c r="J89" i="2"/>
  <c r="D90" i="2"/>
  <c r="J90" i="2"/>
  <c r="D91" i="2"/>
  <c r="J91" i="2"/>
  <c r="J92" i="2"/>
  <c r="G14" i="1"/>
  <c r="J78" i="2"/>
  <c r="J79" i="2"/>
  <c r="J80" i="2"/>
  <c r="J81" i="2"/>
  <c r="J82" i="2"/>
  <c r="G15" i="1"/>
  <c r="G17" i="1"/>
  <c r="G21" i="1"/>
  <c r="D26" i="1"/>
  <c r="I70" i="2"/>
  <c r="I71" i="2"/>
  <c r="I72" i="2"/>
  <c r="I73" i="2"/>
  <c r="F12" i="1"/>
  <c r="I57" i="2"/>
  <c r="I64" i="2"/>
  <c r="F13" i="1"/>
  <c r="I87" i="2"/>
  <c r="I88" i="2"/>
  <c r="I89" i="2"/>
  <c r="I90" i="2"/>
  <c r="I91" i="2"/>
  <c r="I92" i="2"/>
  <c r="F14" i="1"/>
  <c r="I78" i="2"/>
  <c r="I79" i="2"/>
  <c r="I80" i="2"/>
  <c r="I81" i="2"/>
  <c r="I82" i="2"/>
  <c r="F15" i="1"/>
  <c r="F17" i="1"/>
  <c r="F21" i="1"/>
  <c r="D25" i="1"/>
  <c r="H70" i="2"/>
  <c r="H71" i="2"/>
  <c r="H72" i="2"/>
  <c r="H73" i="2"/>
  <c r="E12" i="1"/>
  <c r="H57" i="2"/>
  <c r="H64" i="2"/>
  <c r="E13" i="1"/>
  <c r="H87" i="2"/>
  <c r="H88" i="2"/>
  <c r="H89" i="2"/>
  <c r="H90" i="2"/>
  <c r="H91" i="2"/>
  <c r="H92" i="2"/>
  <c r="E14" i="1"/>
  <c r="H78" i="2"/>
  <c r="H79" i="2"/>
  <c r="H80" i="2"/>
  <c r="H81" i="2"/>
  <c r="H82" i="2"/>
  <c r="E15" i="1"/>
  <c r="E17" i="1"/>
  <c r="H99" i="2"/>
  <c r="H100" i="2"/>
  <c r="H101" i="2"/>
  <c r="E19" i="1"/>
  <c r="E21" i="1"/>
  <c r="D24" i="1"/>
  <c r="B2" i="7"/>
  <c r="B1" i="7"/>
  <c r="B9" i="7"/>
  <c r="B10" i="7"/>
  <c r="E10" i="7"/>
  <c r="E23" i="7"/>
  <c r="B4" i="7"/>
  <c r="B5" i="7"/>
  <c r="B6" i="7"/>
  <c r="E7" i="7"/>
  <c r="E16" i="7"/>
  <c r="B43" i="7"/>
  <c r="B73" i="2"/>
  <c r="B42" i="7"/>
  <c r="B13" i="6"/>
  <c r="B14" i="6"/>
  <c r="B12" i="6"/>
  <c r="D12" i="6"/>
  <c r="B22" i="7"/>
  <c r="B21" i="7"/>
  <c r="B20" i="7"/>
  <c r="B13" i="7"/>
  <c r="B12" i="7"/>
  <c r="B11" i="7"/>
  <c r="E33" i="7"/>
  <c r="E34" i="7"/>
  <c r="B44" i="7"/>
  <c r="E26" i="7"/>
  <c r="E12" i="7"/>
  <c r="E17" i="7"/>
  <c r="E4" i="7"/>
  <c r="D35" i="5"/>
  <c r="D92" i="2"/>
  <c r="I99" i="2"/>
  <c r="J99" i="2"/>
  <c r="I100" i="2"/>
  <c r="J100" i="2"/>
  <c r="I101" i="2"/>
  <c r="J101" i="2"/>
  <c r="B10" i="3"/>
  <c r="C10" i="3"/>
  <c r="D10" i="3"/>
  <c r="H10" i="3"/>
  <c r="I10" i="3"/>
  <c r="J10" i="3"/>
  <c r="H11" i="3"/>
  <c r="I11" i="3"/>
  <c r="J11" i="3"/>
  <c r="D16" i="3"/>
  <c r="H16" i="3"/>
  <c r="I16" i="3"/>
  <c r="J16" i="3"/>
  <c r="D17" i="3"/>
  <c r="H17" i="3"/>
  <c r="I17" i="3"/>
  <c r="J17" i="3"/>
  <c r="D18" i="3"/>
  <c r="H18" i="3"/>
  <c r="I18" i="3"/>
  <c r="J18" i="3"/>
  <c r="D19" i="3"/>
  <c r="H19" i="3"/>
  <c r="I19" i="3"/>
  <c r="J19" i="3"/>
  <c r="D20" i="3"/>
  <c r="H20" i="3"/>
  <c r="I20" i="3"/>
  <c r="J20" i="3"/>
  <c r="D21" i="3"/>
  <c r="H21" i="3"/>
  <c r="I21" i="3"/>
  <c r="J21" i="3"/>
  <c r="D26" i="3"/>
  <c r="H26" i="3"/>
  <c r="I26" i="3"/>
  <c r="J26" i="3"/>
  <c r="D27" i="3"/>
  <c r="H27" i="3"/>
  <c r="I27" i="3"/>
  <c r="J27" i="3"/>
  <c r="D28" i="3"/>
  <c r="H28" i="3"/>
  <c r="I28" i="3"/>
  <c r="J28" i="3"/>
  <c r="D29" i="3"/>
  <c r="H29" i="3"/>
  <c r="I29" i="3"/>
  <c r="J29" i="3"/>
  <c r="D30" i="3"/>
  <c r="H30" i="3"/>
  <c r="I30" i="3"/>
  <c r="J30" i="3"/>
  <c r="D31" i="3"/>
  <c r="H31" i="3"/>
  <c r="I31" i="3"/>
  <c r="J31" i="3"/>
  <c r="D32" i="3"/>
  <c r="H32" i="3"/>
  <c r="I32" i="3"/>
  <c r="J32" i="3"/>
  <c r="D33" i="3"/>
  <c r="H33" i="3"/>
  <c r="I33" i="3"/>
  <c r="J33" i="3"/>
  <c r="H38" i="3"/>
  <c r="I38" i="3"/>
  <c r="J38" i="3"/>
  <c r="H39" i="3"/>
  <c r="I39" i="3"/>
  <c r="J39" i="3"/>
  <c r="H40" i="3"/>
  <c r="I40" i="3"/>
  <c r="J40" i="3"/>
  <c r="H41" i="3"/>
  <c r="I41" i="3"/>
  <c r="J41" i="3"/>
  <c r="B42" i="3"/>
  <c r="H42" i="3"/>
  <c r="I42" i="3"/>
  <c r="J42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D2" i="1"/>
  <c r="D3" i="1"/>
  <c r="D4" i="1"/>
  <c r="K11" i="1"/>
  <c r="L11" i="1"/>
  <c r="M11" i="1"/>
  <c r="N11" i="1"/>
  <c r="K12" i="1"/>
  <c r="L12" i="1"/>
  <c r="M12" i="1"/>
  <c r="N12" i="1"/>
  <c r="L14" i="1"/>
  <c r="M14" i="1"/>
  <c r="N14" i="1"/>
  <c r="L15" i="1"/>
  <c r="M15" i="1"/>
  <c r="N15" i="1"/>
  <c r="L17" i="1"/>
  <c r="M17" i="1"/>
  <c r="N17" i="1"/>
  <c r="L21" i="1"/>
  <c r="M21" i="1"/>
  <c r="N21" i="1"/>
  <c r="E33" i="1"/>
  <c r="F33" i="1"/>
  <c r="G33" i="1"/>
  <c r="L33" i="1"/>
  <c r="M33" i="1"/>
  <c r="N33" i="1"/>
  <c r="E34" i="1"/>
  <c r="F34" i="1"/>
  <c r="G34" i="1"/>
  <c r="L34" i="1"/>
  <c r="M34" i="1"/>
  <c r="N34" i="1"/>
  <c r="E36" i="1"/>
  <c r="F36" i="1"/>
  <c r="G36" i="1"/>
  <c r="L36" i="1"/>
  <c r="M36" i="1"/>
  <c r="N36" i="1"/>
  <c r="E37" i="1"/>
  <c r="F37" i="1"/>
  <c r="G37" i="1"/>
  <c r="L37" i="1"/>
  <c r="M37" i="1"/>
  <c r="N37" i="1"/>
  <c r="E39" i="1"/>
  <c r="F39" i="1"/>
  <c r="G39" i="1"/>
  <c r="L39" i="1"/>
  <c r="M39" i="1"/>
  <c r="N39" i="1"/>
  <c r="E41" i="1"/>
  <c r="F41" i="1"/>
  <c r="G41" i="1"/>
  <c r="E43" i="1"/>
  <c r="F43" i="1"/>
  <c r="G43" i="1"/>
  <c r="L43" i="1"/>
  <c r="M43" i="1"/>
  <c r="N43" i="1"/>
  <c r="D2" i="6"/>
  <c r="D3" i="6"/>
  <c r="D4" i="6"/>
  <c r="B15" i="6"/>
  <c r="B22" i="6"/>
  <c r="B27" i="6"/>
  <c r="B28" i="6"/>
  <c r="B29" i="6"/>
  <c r="B31" i="6"/>
  <c r="B32" i="6"/>
  <c r="B34" i="6"/>
  <c r="B48" i="6"/>
  <c r="B49" i="6"/>
  <c r="B58" i="6"/>
  <c r="B62" i="6"/>
</calcChain>
</file>

<file path=xl/comments1.xml><?xml version="1.0" encoding="utf-8"?>
<comments xmlns="http://schemas.openxmlformats.org/spreadsheetml/2006/main">
  <authors>
    <author>Durk Oosterhof</author>
  </authors>
  <commentList>
    <comment ref="E20" authorId="0">
      <text>
        <r>
          <rPr>
            <sz val="9"/>
            <color indexed="81"/>
            <rFont val="Verdana"/>
          </rPr>
          <t>Geef in de opdracht aan hoe je aan dit getal bent gekomen</t>
        </r>
      </text>
    </comment>
    <comment ref="E42" authorId="0">
      <text>
        <r>
          <rPr>
            <sz val="9"/>
            <color indexed="81"/>
            <rFont val="Verdana"/>
          </rPr>
          <t>Geef in de opdracht aan hoe je aan dit getal bent gekomen</t>
        </r>
      </text>
    </comment>
  </commentList>
</comments>
</file>

<file path=xl/sharedStrings.xml><?xml version="1.0" encoding="utf-8"?>
<sst xmlns="http://schemas.openxmlformats.org/spreadsheetml/2006/main" count="451" uniqueCount="265">
  <si>
    <t>Totaal</t>
    <phoneticPr fontId="2" type="noConversion"/>
  </si>
  <si>
    <t>Aanvoer strooisel</t>
    <phoneticPr fontId="2" type="noConversion"/>
  </si>
  <si>
    <t>Aanvoer vee</t>
    <phoneticPr fontId="2" type="noConversion"/>
  </si>
  <si>
    <t>N-depositie</t>
    <phoneticPr fontId="2" type="noConversion"/>
  </si>
  <si>
    <t>N-binding</t>
    <phoneticPr fontId="2" type="noConversion"/>
  </si>
  <si>
    <t>ha</t>
    <phoneticPr fontId="2" type="noConversion"/>
  </si>
  <si>
    <t>kg/ha</t>
    <phoneticPr fontId="2" type="noConversion"/>
  </si>
  <si>
    <t>Depositie en N-binding</t>
    <phoneticPr fontId="2" type="noConversion"/>
  </si>
  <si>
    <t>Depositie en N-binding</t>
    <phoneticPr fontId="2" type="noConversion"/>
  </si>
  <si>
    <t>Periode</t>
    <phoneticPr fontId="2" type="noConversion"/>
  </si>
  <si>
    <t>Omschrijving</t>
    <phoneticPr fontId="2" type="noConversion"/>
  </si>
  <si>
    <t>kg</t>
    <phoneticPr fontId="2" type="noConversion"/>
  </si>
  <si>
    <t>kg N</t>
    <phoneticPr fontId="2" type="noConversion"/>
  </si>
  <si>
    <t>kg P</t>
    <phoneticPr fontId="2" type="noConversion"/>
  </si>
  <si>
    <t>kg K</t>
    <phoneticPr fontId="2" type="noConversion"/>
  </si>
  <si>
    <t>Aanvoer</t>
    <phoneticPr fontId="2" type="noConversion"/>
  </si>
  <si>
    <t>klei</t>
    <phoneticPr fontId="2" type="noConversion"/>
  </si>
  <si>
    <t>veen</t>
    <phoneticPr fontId="2" type="noConversion"/>
  </si>
  <si>
    <t>Afvoer mest</t>
    <phoneticPr fontId="2" type="noConversion"/>
  </si>
  <si>
    <t>Aanvoer mest</t>
    <phoneticPr fontId="2" type="noConversion"/>
  </si>
  <si>
    <t>Naam bedrijf</t>
    <phoneticPr fontId="2" type="noConversion"/>
  </si>
  <si>
    <t>Naam leerling</t>
    <phoneticPr fontId="2" type="noConversion"/>
  </si>
  <si>
    <t>datum</t>
    <phoneticPr fontId="2" type="noConversion"/>
  </si>
  <si>
    <t>Veevoer</t>
    <phoneticPr fontId="2" type="noConversion"/>
  </si>
  <si>
    <t>Meststoffen</t>
    <phoneticPr fontId="2" type="noConversion"/>
  </si>
  <si>
    <t>Vee</t>
    <phoneticPr fontId="2" type="noConversion"/>
  </si>
  <si>
    <t>Strooisel</t>
    <phoneticPr fontId="2" type="noConversion"/>
  </si>
  <si>
    <t>Melk</t>
    <phoneticPr fontId="2" type="noConversion"/>
  </si>
  <si>
    <t>Overig</t>
    <phoneticPr fontId="2" type="noConversion"/>
  </si>
  <si>
    <t>N</t>
    <phoneticPr fontId="2" type="noConversion"/>
  </si>
  <si>
    <t>P</t>
    <phoneticPr fontId="2" type="noConversion"/>
  </si>
  <si>
    <t>K</t>
    <phoneticPr fontId="2" type="noConversion"/>
  </si>
  <si>
    <t>totaal aanvoer in kg</t>
    <phoneticPr fontId="2" type="noConversion"/>
  </si>
  <si>
    <t>P</t>
    <phoneticPr fontId="2" type="noConversion"/>
  </si>
  <si>
    <t>Gehalten in mg/kg droge stof</t>
    <phoneticPr fontId="2" type="noConversion"/>
  </si>
  <si>
    <t>Afvoer gewassen</t>
    <phoneticPr fontId="2" type="noConversion"/>
  </si>
  <si>
    <t>Product</t>
    <phoneticPr fontId="2" type="noConversion"/>
  </si>
  <si>
    <t>Overige afvoer</t>
    <phoneticPr fontId="2" type="noConversion"/>
  </si>
  <si>
    <t>Afvoer melk</t>
    <phoneticPr fontId="2" type="noConversion"/>
  </si>
  <si>
    <t>kg</t>
    <phoneticPr fontId="2" type="noConversion"/>
  </si>
  <si>
    <t>Mesttoevoegmiddelen</t>
    <phoneticPr fontId="2" type="noConversion"/>
  </si>
  <si>
    <t>zo ja, welke?</t>
    <phoneticPr fontId="2" type="noConversion"/>
  </si>
  <si>
    <t>Mineralenbalans totaal</t>
    <phoneticPr fontId="2" type="noConversion"/>
  </si>
  <si>
    <t>Mineralenbalans uitgedrukt per ha</t>
    <phoneticPr fontId="2" type="noConversion"/>
  </si>
  <si>
    <t>Jaarverbruik op meter</t>
    <phoneticPr fontId="2" type="noConversion"/>
  </si>
  <si>
    <t>electriciteit</t>
    <phoneticPr fontId="2" type="noConversion"/>
  </si>
  <si>
    <t>kWu</t>
    <phoneticPr fontId="2" type="noConversion"/>
  </si>
  <si>
    <t>gas</t>
    <phoneticPr fontId="2" type="noConversion"/>
  </si>
  <si>
    <r>
      <t>m</t>
    </r>
    <r>
      <rPr>
        <vertAlign val="superscript"/>
        <sz val="8"/>
        <rFont val="Verdana"/>
      </rPr>
      <t>3</t>
    </r>
    <phoneticPr fontId="2" type="noConversion"/>
  </si>
  <si>
    <t>Mj per kuub</t>
    <phoneticPr fontId="2" type="noConversion"/>
  </si>
  <si>
    <t>water</t>
    <phoneticPr fontId="2" type="noConversion"/>
  </si>
  <si>
    <t>ltr</t>
    <phoneticPr fontId="2" type="noConversion"/>
  </si>
  <si>
    <t>MJ per ltr</t>
    <phoneticPr fontId="2" type="noConversion"/>
  </si>
  <si>
    <t>Brandstof</t>
    <phoneticPr fontId="2" type="noConversion"/>
  </si>
  <si>
    <t>Mj/ltr</t>
    <phoneticPr fontId="2" type="noConversion"/>
  </si>
  <si>
    <t>diesel</t>
    <phoneticPr fontId="2" type="noConversion"/>
  </si>
  <si>
    <t>kWu</t>
    <phoneticPr fontId="2" type="noConversion"/>
  </si>
  <si>
    <t>df</t>
    <phoneticPr fontId="2" type="noConversion"/>
  </si>
  <si>
    <t>kg</t>
    <phoneticPr fontId="2" type="noConversion"/>
  </si>
  <si>
    <t>kg meetmelk</t>
    <phoneticPr fontId="2" type="noConversion"/>
  </si>
  <si>
    <t>Vetpercentage</t>
    <phoneticPr fontId="2" type="noConversion"/>
  </si>
  <si>
    <t>Eiwitpercentage</t>
    <phoneticPr fontId="2" type="noConversion"/>
  </si>
  <si>
    <t>Ureum</t>
    <phoneticPr fontId="2" type="noConversion"/>
  </si>
  <si>
    <t>Gemiddeld aantal pinken</t>
    <phoneticPr fontId="2" type="noConversion"/>
  </si>
  <si>
    <t>Gemiddeld aantal kalveren</t>
    <phoneticPr fontId="2" type="noConversion"/>
  </si>
  <si>
    <t>grasland</t>
    <phoneticPr fontId="2" type="noConversion"/>
  </si>
  <si>
    <t>bouwland</t>
    <phoneticPr fontId="2" type="noConversion"/>
  </si>
  <si>
    <t>kg melk per ha</t>
    <phoneticPr fontId="2" type="noConversion"/>
  </si>
  <si>
    <t>Mest en mestopslag</t>
    <phoneticPr fontId="2" type="noConversion"/>
  </si>
  <si>
    <t>Vaste mestopslag</t>
    <phoneticPr fontId="2" type="noConversion"/>
  </si>
  <si>
    <t>ha</t>
    <phoneticPr fontId="2" type="noConversion"/>
  </si>
  <si>
    <t>ha</t>
    <phoneticPr fontId="2" type="noConversion"/>
  </si>
  <si>
    <t>kg</t>
    <phoneticPr fontId="2" type="noConversion"/>
  </si>
  <si>
    <t>Naam leerling</t>
    <phoneticPr fontId="2" type="noConversion"/>
  </si>
  <si>
    <t>Adres van het bedrijf</t>
    <phoneticPr fontId="2" type="noConversion"/>
  </si>
  <si>
    <t>Datum invullen van de lijst</t>
    <phoneticPr fontId="2" type="noConversion"/>
  </si>
  <si>
    <t>Vetpercentage</t>
    <phoneticPr fontId="2" type="noConversion"/>
  </si>
  <si>
    <t>Eiwitpercentage</t>
    <phoneticPr fontId="2" type="noConversion"/>
  </si>
  <si>
    <t>Periode</t>
    <phoneticPr fontId="2" type="noConversion"/>
  </si>
  <si>
    <t>1 september- 30 augustus</t>
    <phoneticPr fontId="2" type="noConversion"/>
  </si>
  <si>
    <t>Gemiddeld ureum</t>
    <phoneticPr fontId="2" type="noConversion"/>
  </si>
  <si>
    <t>gve melkvee</t>
    <phoneticPr fontId="2" type="noConversion"/>
  </si>
  <si>
    <t>Meetmelk per koe</t>
    <phoneticPr fontId="2" type="noConversion"/>
  </si>
  <si>
    <t>Grondsoorten</t>
    <phoneticPr fontId="2" type="noConversion"/>
  </si>
  <si>
    <t>zand</t>
    <phoneticPr fontId="2" type="noConversion"/>
  </si>
  <si>
    <t>totaal afvoer in kg</t>
    <phoneticPr fontId="2" type="noConversion"/>
  </si>
  <si>
    <t>totaal afvoer in kg</t>
    <phoneticPr fontId="2" type="noConversion"/>
  </si>
  <si>
    <t>Mest(stoffen)</t>
    <phoneticPr fontId="2" type="noConversion"/>
  </si>
  <si>
    <t>Gewassen</t>
    <phoneticPr fontId="2" type="noConversion"/>
  </si>
  <si>
    <t>%eiwit</t>
    <phoneticPr fontId="2" type="noConversion"/>
  </si>
  <si>
    <t>ha</t>
    <phoneticPr fontId="2" type="noConversion"/>
  </si>
  <si>
    <t>Afgeleverde melk</t>
    <phoneticPr fontId="2" type="noConversion"/>
  </si>
  <si>
    <t>Naam bedrijf</t>
    <phoneticPr fontId="2" type="noConversion"/>
  </si>
  <si>
    <t>Naam stagebieder</t>
    <phoneticPr fontId="2" type="noConversion"/>
  </si>
  <si>
    <t xml:space="preserve"> ds (%)</t>
    <phoneticPr fontId="2" type="noConversion"/>
  </si>
  <si>
    <t>Ton ds</t>
    <phoneticPr fontId="2" type="noConversion"/>
  </si>
  <si>
    <t>Product</t>
    <phoneticPr fontId="2" type="noConversion"/>
  </si>
  <si>
    <t>Totaal veevoer</t>
    <phoneticPr fontId="2" type="noConversion"/>
  </si>
  <si>
    <r>
      <t>P</t>
    </r>
    <r>
      <rPr>
        <vertAlign val="subscript"/>
        <sz val="8"/>
        <rFont val="Verdana"/>
      </rPr>
      <t>2</t>
    </r>
    <r>
      <rPr>
        <sz val="8"/>
        <rFont val="Verdana"/>
      </rPr>
      <t>O</t>
    </r>
    <r>
      <rPr>
        <vertAlign val="subscript"/>
        <sz val="8"/>
        <rFont val="Verdana"/>
      </rPr>
      <t>5</t>
    </r>
    <phoneticPr fontId="2" type="noConversion"/>
  </si>
  <si>
    <r>
      <t>K</t>
    </r>
    <r>
      <rPr>
        <vertAlign val="subscript"/>
        <sz val="8"/>
        <rFont val="Verdana"/>
      </rPr>
      <t>2</t>
    </r>
    <r>
      <rPr>
        <sz val="8"/>
        <rFont val="Verdana"/>
      </rPr>
      <t>O</t>
    </r>
    <phoneticPr fontId="2" type="noConversion"/>
  </si>
  <si>
    <t>Gehalten in kg per ton</t>
    <phoneticPr fontId="2" type="noConversion"/>
  </si>
  <si>
    <t>ton</t>
    <phoneticPr fontId="2" type="noConversion"/>
  </si>
  <si>
    <t>Gemiddeld aantal koeien</t>
    <phoneticPr fontId="2" type="noConversion"/>
  </si>
  <si>
    <t>Jongvee &gt; 1 jr</t>
    <phoneticPr fontId="2" type="noConversion"/>
  </si>
  <si>
    <t>Schapen</t>
    <phoneticPr fontId="2" type="noConversion"/>
  </si>
  <si>
    <t>Stieren</t>
    <phoneticPr fontId="2" type="noConversion"/>
  </si>
  <si>
    <t>Paarden/ponies</t>
    <phoneticPr fontId="2" type="noConversion"/>
  </si>
  <si>
    <t>Overig</t>
    <phoneticPr fontId="2" type="noConversion"/>
  </si>
  <si>
    <t>ha zandgrond</t>
    <phoneticPr fontId="2" type="noConversion"/>
  </si>
  <si>
    <t>ha kleigrond</t>
    <phoneticPr fontId="2" type="noConversion"/>
  </si>
  <si>
    <t>ha veengrond</t>
    <phoneticPr fontId="2" type="noConversion"/>
  </si>
  <si>
    <t>ha grasland</t>
    <phoneticPr fontId="2" type="noConversion"/>
  </si>
  <si>
    <t>ha bouwland</t>
    <phoneticPr fontId="2" type="noConversion"/>
  </si>
  <si>
    <t>Melk</t>
    <phoneticPr fontId="2" type="noConversion"/>
  </si>
  <si>
    <t>Vee (gemiddeld aantal)</t>
    <phoneticPr fontId="2" type="noConversion"/>
  </si>
  <si>
    <t>Grond</t>
    <phoneticPr fontId="2" type="noConversion"/>
  </si>
  <si>
    <t>Mest</t>
    <phoneticPr fontId="2" type="noConversion"/>
  </si>
  <si>
    <t>Kunstmest</t>
    <phoneticPr fontId="2" type="noConversion"/>
  </si>
  <si>
    <t>totaal ha</t>
    <phoneticPr fontId="2" type="noConversion"/>
  </si>
  <si>
    <t>aantal</t>
    <phoneticPr fontId="2" type="noConversion"/>
  </si>
  <si>
    <t>kg/dier</t>
    <phoneticPr fontId="2" type="noConversion"/>
  </si>
  <si>
    <t>kg totaal</t>
    <phoneticPr fontId="2" type="noConversion"/>
  </si>
  <si>
    <t>Melkkoeien</t>
    <phoneticPr fontId="2" type="noConversion"/>
  </si>
  <si>
    <t>Jongvee &gt;1 jr</t>
    <phoneticPr fontId="2" type="noConversion"/>
  </si>
  <si>
    <t>Jongvee &lt; 1 jr</t>
    <phoneticPr fontId="2" type="noConversion"/>
  </si>
  <si>
    <t>Totaal vee</t>
    <phoneticPr fontId="2" type="noConversion"/>
  </si>
  <si>
    <t>gr per kg levend gewicht</t>
    <phoneticPr fontId="2" type="noConversion"/>
  </si>
  <si>
    <t>Nuka</t>
    <phoneticPr fontId="2" type="noConversion"/>
  </si>
  <si>
    <t>&lt; -- overig -- &gt;</t>
    <phoneticPr fontId="2" type="noConversion"/>
  </si>
  <si>
    <t>Aanvoer Kunstmest</t>
    <phoneticPr fontId="2" type="noConversion"/>
  </si>
  <si>
    <t>ton</t>
    <phoneticPr fontId="2" type="noConversion"/>
  </si>
  <si>
    <t>Milieu-inventarisatie</t>
    <phoneticPr fontId="2" type="noConversion"/>
  </si>
  <si>
    <r>
      <t>m</t>
    </r>
    <r>
      <rPr>
        <vertAlign val="superscript"/>
        <sz val="8"/>
        <rFont val="Verdana"/>
      </rPr>
      <t>3</t>
    </r>
    <phoneticPr fontId="2" type="noConversion"/>
  </si>
  <si>
    <t>Mestkelders</t>
    <phoneticPr fontId="2" type="noConversion"/>
  </si>
  <si>
    <r>
      <t>m</t>
    </r>
    <r>
      <rPr>
        <vertAlign val="superscript"/>
        <sz val="8"/>
        <rFont val="Verdana"/>
      </rPr>
      <t>3</t>
    </r>
    <phoneticPr fontId="2" type="noConversion"/>
  </si>
  <si>
    <t>Mestsilo, -zak, -bassin</t>
    <phoneticPr fontId="2" type="noConversion"/>
  </si>
  <si>
    <t>Mestaanwending</t>
    <phoneticPr fontId="2" type="noConversion"/>
  </si>
  <si>
    <t>zodebemesten</t>
    <phoneticPr fontId="2" type="noConversion"/>
  </si>
  <si>
    <t>bovengronds</t>
    <phoneticPr fontId="2" type="noConversion"/>
  </si>
  <si>
    <t>sleufkouter</t>
    <phoneticPr fontId="2" type="noConversion"/>
  </si>
  <si>
    <t>vaste mestverspreider</t>
    <phoneticPr fontId="2" type="noConversion"/>
  </si>
  <si>
    <t>Mest aanvoer</t>
    <phoneticPr fontId="2" type="noConversion"/>
  </si>
  <si>
    <t>Mestafvoer</t>
    <phoneticPr fontId="2" type="noConversion"/>
  </si>
  <si>
    <t>Derogatie?</t>
    <phoneticPr fontId="2" type="noConversion"/>
  </si>
  <si>
    <t>(ja/nee)</t>
    <phoneticPr fontId="2" type="noConversion"/>
  </si>
  <si>
    <t>Afvoer</t>
    <phoneticPr fontId="2" type="noConversion"/>
  </si>
  <si>
    <t>kg ds</t>
    <phoneticPr fontId="2" type="noConversion"/>
  </si>
  <si>
    <t>Totaal</t>
    <phoneticPr fontId="2" type="noConversion"/>
  </si>
  <si>
    <t>Benutting N</t>
    <phoneticPr fontId="2" type="noConversion"/>
  </si>
  <si>
    <t>Benutting P</t>
    <phoneticPr fontId="2" type="noConversion"/>
  </si>
  <si>
    <t>Benutting K</t>
    <phoneticPr fontId="2" type="noConversion"/>
  </si>
  <si>
    <t>ltr</t>
    <phoneticPr fontId="2" type="noConversion"/>
  </si>
  <si>
    <t>kg (zie melkafrekeningen)</t>
    <phoneticPr fontId="2" type="noConversion"/>
  </si>
  <si>
    <t>Totaal melk</t>
    <phoneticPr fontId="2" type="noConversion"/>
  </si>
  <si>
    <t>Afvoer vee</t>
    <phoneticPr fontId="2" type="noConversion"/>
  </si>
  <si>
    <t>ton</t>
    <phoneticPr fontId="2" type="noConversion"/>
  </si>
  <si>
    <t>ton</t>
    <phoneticPr fontId="2" type="noConversion"/>
  </si>
  <si>
    <t>Naam</t>
  </si>
  <si>
    <t>datum</t>
    <phoneticPr fontId="4" type="noConversion"/>
  </si>
  <si>
    <t>Kengetallen BBM-opdracht</t>
    <phoneticPr fontId="4" type="noConversion"/>
  </si>
  <si>
    <t>Aantal koeien</t>
    <phoneticPr fontId="4" type="noConversion"/>
  </si>
  <si>
    <t>oantal gve/ha</t>
  </si>
  <si>
    <t>Aantal pinken</t>
    <phoneticPr fontId="4" type="noConversion"/>
  </si>
  <si>
    <t>Aantal kalveren</t>
    <phoneticPr fontId="4" type="noConversion"/>
  </si>
  <si>
    <t>Overig gve</t>
    <phoneticPr fontId="4" type="noConversion"/>
  </si>
  <si>
    <t>oantal gve</t>
  </si>
  <si>
    <t>Grasland</t>
    <phoneticPr fontId="4" type="noConversion"/>
  </si>
  <si>
    <t>ha</t>
    <phoneticPr fontId="4" type="noConversion"/>
  </si>
  <si>
    <t>Bouwland</t>
    <phoneticPr fontId="4" type="noConversion"/>
  </si>
  <si>
    <t>Totaal ha</t>
  </si>
  <si>
    <t>kg ds eigen land/ gve</t>
  </si>
  <si>
    <t>Gemiddelde NLV</t>
    <phoneticPr fontId="4" type="noConversion"/>
  </si>
  <si>
    <t>kg ds aangekocht / gve</t>
  </si>
  <si>
    <t>ds per ha per jaar</t>
    <phoneticPr fontId="4" type="noConversion"/>
  </si>
  <si>
    <t>kg ds per gve</t>
  </si>
  <si>
    <t>Mineralen balans</t>
  </si>
  <si>
    <t>benutting N</t>
  </si>
  <si>
    <t>benutting P</t>
  </si>
  <si>
    <t>benutting K</t>
  </si>
  <si>
    <t>Aantal kuub eigen mest</t>
    <phoneticPr fontId="4" type="noConversion"/>
  </si>
  <si>
    <t>m3</t>
    <phoneticPr fontId="4" type="noConversion"/>
  </si>
  <si>
    <t>Kuub mest per gve (eigen)</t>
    <phoneticPr fontId="4" type="noConversion"/>
  </si>
  <si>
    <t>Aantal kuub mest aangevoerd</t>
    <phoneticPr fontId="4" type="noConversion"/>
  </si>
  <si>
    <t>Aantal kuub mest afgevoerd</t>
    <phoneticPr fontId="4" type="noConversion"/>
  </si>
  <si>
    <t>Beschikbare mest</t>
    <phoneticPr fontId="4" type="noConversion"/>
  </si>
  <si>
    <t>Per ha beschikbare mest</t>
    <phoneticPr fontId="4" type="noConversion"/>
  </si>
  <si>
    <t>Aankoop kunstmest</t>
  </si>
  <si>
    <t>kg</t>
    <phoneticPr fontId="4" type="noConversion"/>
  </si>
  <si>
    <t>Kg N per ha uit kunstmest</t>
  </si>
  <si>
    <t>kg N</t>
    <phoneticPr fontId="4" type="noConversion"/>
  </si>
  <si>
    <t>kg Nwerkz uit mest</t>
  </si>
  <si>
    <t>N-jaarniveau</t>
    <phoneticPr fontId="4" type="noConversion"/>
  </si>
  <si>
    <t>Aankoop bijproducten (ds)</t>
    <phoneticPr fontId="4" type="noConversion"/>
  </si>
  <si>
    <t>Aankoop ruwvoer (ds)</t>
    <phoneticPr fontId="4" type="noConversion"/>
  </si>
  <si>
    <t>ha zand</t>
  </si>
  <si>
    <t>ha klei</t>
  </si>
  <si>
    <t>ha veen</t>
  </si>
  <si>
    <t xml:space="preserve">Graslandkalender </t>
  </si>
  <si>
    <t>Aankoop veevoer (ds)</t>
  </si>
  <si>
    <t>aankoopvoer/eigenvoer</t>
  </si>
  <si>
    <t>kg melk per ha</t>
  </si>
  <si>
    <t>versie 2012</t>
  </si>
  <si>
    <t>kg melk per melkkoe</t>
  </si>
  <si>
    <t>Kontroleer deze kengetallen</t>
  </si>
  <si>
    <t>Benutting N</t>
  </si>
  <si>
    <t>Benutting P</t>
  </si>
  <si>
    <t>Kringloopwijzer -Benutting bedrijf</t>
  </si>
  <si>
    <t>Kringloopwijzer- benutting bodem</t>
  </si>
  <si>
    <t>kg N</t>
  </si>
  <si>
    <t>kg P</t>
  </si>
  <si>
    <t>kg K</t>
  </si>
  <si>
    <t>Mest</t>
  </si>
  <si>
    <t>Kunstmest</t>
  </si>
  <si>
    <t>Totaal</t>
  </si>
  <si>
    <t>Afvoer gewas</t>
  </si>
  <si>
    <t>Benutting</t>
  </si>
  <si>
    <t>Geproduceerde melk bedrijf</t>
  </si>
  <si>
    <t>mengvoer</t>
  </si>
  <si>
    <t>graskuil</t>
  </si>
  <si>
    <t>GPS kuil</t>
  </si>
  <si>
    <t>weidegras</t>
  </si>
  <si>
    <t>MKS</t>
  </si>
  <si>
    <t>bijproducten</t>
  </si>
  <si>
    <t>Aangekocht mengvoer</t>
  </si>
  <si>
    <t>Aangekocht ruwvoer</t>
  </si>
  <si>
    <t>Verkocht ruwvoer</t>
  </si>
  <si>
    <t>Aangekochte bijproducten</t>
  </si>
  <si>
    <t>zomer</t>
  </si>
  <si>
    <t>winter</t>
  </si>
  <si>
    <t>Loonwerk</t>
  </si>
  <si>
    <t>Rantsoeninformatie (kg ds per dag)</t>
  </si>
  <si>
    <t>Bedrag besteed aan loonwerk</t>
  </si>
  <si>
    <t>Aanvoer MENGVOER</t>
  </si>
  <si>
    <t>Deze tabel is bedoeld voor mengvoer, de bijproducten komen bij overig aanvoer</t>
  </si>
  <si>
    <t>Totaal mengvoer</t>
  </si>
  <si>
    <t>Aanvoer bijprodukten</t>
  </si>
  <si>
    <t>%ds</t>
  </si>
  <si>
    <t>ton ds</t>
  </si>
  <si>
    <t>Aanvoer Ruwvoer</t>
  </si>
  <si>
    <t>ton</t>
  </si>
  <si>
    <t>Gehalten in kg per ton</t>
  </si>
  <si>
    <t>P</t>
  </si>
  <si>
    <t>K</t>
  </si>
  <si>
    <t>totaal aanvoer in kg</t>
  </si>
  <si>
    <t>Uitkomsten klimaatwijzer</t>
  </si>
  <si>
    <t>CO2 (kooldioxide)</t>
  </si>
  <si>
    <t>CH4 (methaan)</t>
  </si>
  <si>
    <t>N2O (stikstof dioxide)</t>
  </si>
  <si>
    <t>Broeikasemissies per kg melk (in CO2-equivalenten)</t>
  </si>
  <si>
    <t>Broeikasemissies per activiteit (in CO2-equivalenten)</t>
  </si>
  <si>
    <t>Voeraankoop</t>
  </si>
  <si>
    <t>Indirekte bodememissies</t>
  </si>
  <si>
    <t>Veenmineralisatie</t>
  </si>
  <si>
    <t>Biologische N-binding</t>
  </si>
  <si>
    <t>Beweiding</t>
  </si>
  <si>
    <t>Grasland scheuren</t>
  </si>
  <si>
    <t>Kunstmest toepassing</t>
  </si>
  <si>
    <t>Bemesting dierlijk</t>
  </si>
  <si>
    <t>Stal en mestopslag</t>
  </si>
  <si>
    <t>Pensfermentatie</t>
  </si>
  <si>
    <t>Transport, arbeid, de..</t>
  </si>
  <si>
    <t>Energieverbruik</t>
  </si>
  <si>
    <t>Product</t>
  </si>
  <si>
    <t>Broeikasemissies van bedrijf per product (in CO2-equivalenten)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</si>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</sst>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"/>
    <numFmt numFmtId="165" formatCode="0.0"/>
    <numFmt numFmtId="166" formatCode="0.0%"/>
    <numFmt numFmtId="167" formatCode="d/mmm/yy"/>
  </numFmts>
  <fonts count="32" x14ac:knownFonts="1">
    <font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  <font>
      <sz val="12"/>
      <name val="Verdana"/>
    </font>
    <font>
      <sz val="9"/>
      <color indexed="81"/>
      <name val="Verdana"/>
    </font>
    <font>
      <sz val="11"/>
      <name val="Verdana"/>
    </font>
    <font>
      <b/>
      <sz val="8"/>
      <name val="Verdana"/>
    </font>
    <font>
      <vertAlign val="subscript"/>
      <sz val="8"/>
      <name val="Verdana"/>
    </font>
    <font>
      <sz val="8"/>
      <color indexed="23"/>
      <name val="Verdana"/>
    </font>
    <font>
      <vertAlign val="superscript"/>
      <sz val="8"/>
      <name val="Verdana"/>
    </font>
    <font>
      <sz val="16"/>
      <name val="Verdana"/>
    </font>
    <font>
      <sz val="9"/>
      <color indexed="0"/>
      <name val="Arial"/>
    </font>
    <font>
      <sz val="14"/>
      <color indexed="54"/>
      <name val="Helvetica Neue"/>
    </font>
    <font>
      <sz val="14"/>
      <name val="Helvetica Neue"/>
    </font>
    <font>
      <sz val="14"/>
      <color indexed="0"/>
      <name val="Helvetica Neue"/>
    </font>
    <font>
      <sz val="8"/>
      <color indexed="0"/>
      <name val="Arial"/>
    </font>
    <font>
      <sz val="9"/>
      <color indexed="0"/>
      <name val="Helvetica Neue"/>
    </font>
    <font>
      <sz val="10"/>
      <color theme="0" tint="-0.499984740745262"/>
      <name val="Verdana"/>
    </font>
    <font>
      <sz val="9"/>
      <color theme="0"/>
      <name val="Helvetica Neue"/>
    </font>
    <font>
      <sz val="8"/>
      <color theme="0"/>
      <name val="Arial"/>
    </font>
    <font>
      <sz val="12"/>
      <color theme="0"/>
      <name val="Arial"/>
    </font>
    <font>
      <u/>
      <sz val="10"/>
      <color theme="10"/>
      <name val="Verdana"/>
    </font>
    <font>
      <u/>
      <sz val="10"/>
      <color theme="11"/>
      <name val="Verdana"/>
    </font>
    <font>
      <sz val="9"/>
      <color theme="2" tint="-9.9978637043366805E-2"/>
      <name val="Arial"/>
    </font>
    <font>
      <sz val="6"/>
      <color theme="0" tint="-0.249977111117893"/>
      <name val="Arial"/>
    </font>
    <font>
      <sz val="8"/>
      <color indexed="0"/>
      <name val="Helvetica Neue"/>
    </font>
    <font>
      <sz val="8"/>
      <color theme="0"/>
      <name val="Verdana"/>
    </font>
    <font>
      <sz val="10"/>
      <color theme="0"/>
      <name val="Verdana"/>
    </font>
    <font>
      <sz val="18"/>
      <name val="Verdana"/>
    </font>
    <font>
      <sz val="11"/>
      <color theme="0"/>
      <name val="Verdana"/>
    </font>
    <font>
      <sz val="12"/>
      <color theme="0"/>
      <name val="Verdana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7"/>
      </left>
      <right style="thin">
        <color auto="1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auto="1"/>
      </right>
      <top style="thin">
        <color indexed="57"/>
      </top>
      <bottom/>
      <diagonal/>
    </border>
    <border>
      <left/>
      <right style="thin">
        <color auto="1"/>
      </right>
      <top style="thin">
        <color indexed="17"/>
      </top>
      <bottom/>
      <diagonal/>
    </border>
    <border>
      <left style="thin">
        <color auto="1"/>
      </left>
      <right style="thin">
        <color auto="1"/>
      </right>
      <top style="thin">
        <color indexed="17"/>
      </top>
      <bottom style="thin">
        <color auto="1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auto="1"/>
      </bottom>
      <diagonal/>
    </border>
  </borders>
  <cellStyleXfs count="22">
    <xf numFmtId="0" fontId="0" fillId="0" borderId="0"/>
    <xf numFmtId="0" fontId="12" fillId="0" borderId="0" applyNumberFormat="0" applyFill="0" applyBorder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4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0" xfId="0" applyFill="1"/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/>
    <xf numFmtId="1" fontId="0" fillId="2" borderId="4" xfId="0" applyNumberFormat="1" applyFill="1" applyBorder="1"/>
    <xf numFmtId="165" fontId="0" fillId="2" borderId="4" xfId="0" applyNumberFormat="1" applyFill="1" applyBorder="1"/>
    <xf numFmtId="1" fontId="2" fillId="3" borderId="4" xfId="0" applyNumberFormat="1" applyFont="1" applyFill="1" applyBorder="1"/>
    <xf numFmtId="0" fontId="2" fillId="3" borderId="4" xfId="0" applyFont="1" applyFill="1" applyBorder="1"/>
    <xf numFmtId="0" fontId="2" fillId="0" borderId="4" xfId="0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66" fontId="2" fillId="0" borderId="4" xfId="0" applyNumberFormat="1" applyFont="1" applyFill="1" applyBorder="1" applyProtection="1">
      <protection locked="0"/>
    </xf>
    <xf numFmtId="0" fontId="7" fillId="2" borderId="1" xfId="0" applyFont="1" applyFill="1" applyBorder="1"/>
    <xf numFmtId="166" fontId="2" fillId="2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65" fontId="2" fillId="0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7" fillId="4" borderId="1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2" borderId="0" xfId="0" applyFont="1" applyFill="1" applyBorder="1"/>
    <xf numFmtId="165" fontId="0" fillId="2" borderId="0" xfId="0" applyNumberFormat="1" applyFill="1" applyBorder="1"/>
    <xf numFmtId="1" fontId="2" fillId="2" borderId="0" xfId="0" applyNumberFormat="1" applyFont="1" applyFill="1" applyBorder="1"/>
    <xf numFmtId="0" fontId="0" fillId="5" borderId="0" xfId="0" applyFill="1"/>
    <xf numFmtId="0" fontId="1" fillId="5" borderId="0" xfId="0" applyFont="1" applyFill="1"/>
    <xf numFmtId="165" fontId="2" fillId="3" borderId="0" xfId="0" applyNumberFormat="1" applyFont="1" applyFill="1" applyProtection="1"/>
    <xf numFmtId="1" fontId="2" fillId="3" borderId="4" xfId="0" applyNumberFormat="1" applyFont="1" applyFill="1" applyBorder="1" applyProtection="1"/>
    <xf numFmtId="165" fontId="2" fillId="3" borderId="0" xfId="0" applyNumberFormat="1" applyFont="1" applyFill="1" applyBorder="1" applyProtection="1"/>
    <xf numFmtId="165" fontId="2" fillId="3" borderId="4" xfId="0" applyNumberFormat="1" applyFont="1" applyFill="1" applyBorder="1" applyProtection="1"/>
    <xf numFmtId="165" fontId="2" fillId="3" borderId="0" xfId="0" applyNumberFormat="1" applyFont="1" applyFill="1" applyAlignment="1" applyProtection="1">
      <alignment horizontal="left" indent="1"/>
    </xf>
    <xf numFmtId="165" fontId="2" fillId="3" borderId="0" xfId="0" applyNumberFormat="1" applyFont="1" applyFill="1" applyAlignment="1" applyProtection="1">
      <alignment horizontal="left"/>
    </xf>
    <xf numFmtId="165" fontId="2" fillId="3" borderId="0" xfId="0" applyNumberFormat="1" applyFont="1" applyFill="1" applyAlignment="1" applyProtection="1">
      <alignment horizontal="right"/>
    </xf>
    <xf numFmtId="1" fontId="2" fillId="3" borderId="0" xfId="0" applyNumberFormat="1" applyFont="1" applyFill="1" applyProtection="1"/>
    <xf numFmtId="165" fontId="2" fillId="3" borderId="0" xfId="0" applyNumberFormat="1" applyFont="1" applyFill="1" applyAlignment="1" applyProtection="1">
      <alignment shrinkToFit="1"/>
    </xf>
    <xf numFmtId="165" fontId="2" fillId="0" borderId="1" xfId="0" applyNumberFormat="1" applyFont="1" applyFill="1" applyBorder="1" applyProtection="1">
      <protection locked="0"/>
    </xf>
    <xf numFmtId="0" fontId="7" fillId="4" borderId="6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165" fontId="0" fillId="2" borderId="9" xfId="0" applyNumberFormat="1" applyFill="1" applyBorder="1"/>
    <xf numFmtId="1" fontId="2" fillId="2" borderId="9" xfId="0" applyNumberFormat="1" applyFont="1" applyFill="1" applyBorder="1"/>
    <xf numFmtId="0" fontId="2" fillId="2" borderId="9" xfId="0" applyFont="1" applyFill="1" applyBorder="1"/>
    <xf numFmtId="165" fontId="0" fillId="2" borderId="10" xfId="0" applyNumberFormat="1" applyFill="1" applyBorder="1"/>
    <xf numFmtId="1" fontId="2" fillId="2" borderId="10" xfId="0" applyNumberFormat="1" applyFont="1" applyFill="1" applyBorder="1"/>
    <xf numFmtId="0" fontId="2" fillId="2" borderId="10" xfId="0" applyFont="1" applyFill="1" applyBorder="1"/>
    <xf numFmtId="165" fontId="2" fillId="2" borderId="4" xfId="0" applyNumberFormat="1" applyFont="1" applyFill="1" applyBorder="1" applyProtection="1"/>
    <xf numFmtId="1" fontId="0" fillId="5" borderId="11" xfId="0" applyNumberFormat="1" applyFill="1" applyBorder="1"/>
    <xf numFmtId="165" fontId="2" fillId="5" borderId="4" xfId="0" applyNumberFormat="1" applyFont="1" applyFill="1" applyBorder="1" applyProtection="1"/>
    <xf numFmtId="10" fontId="2" fillId="5" borderId="4" xfId="0" applyNumberFormat="1" applyFont="1" applyFill="1" applyBorder="1" applyProtection="1"/>
    <xf numFmtId="0" fontId="0" fillId="2" borderId="0" xfId="0" applyFill="1" applyProtection="1"/>
    <xf numFmtId="0" fontId="6" fillId="2" borderId="0" xfId="0" applyFont="1" applyFill="1" applyProtection="1"/>
    <xf numFmtId="0" fontId="4" fillId="2" borderId="0" xfId="0" applyFont="1" applyFill="1" applyProtection="1"/>
    <xf numFmtId="0" fontId="0" fillId="5" borderId="11" xfId="0" applyFill="1" applyBorder="1" applyProtection="1"/>
    <xf numFmtId="0" fontId="0" fillId="3" borderId="0" xfId="0" applyFill="1" applyProtection="1"/>
    <xf numFmtId="0" fontId="6" fillId="3" borderId="0" xfId="0" applyFont="1" applyFill="1" applyProtection="1"/>
    <xf numFmtId="0" fontId="4" fillId="3" borderId="0" xfId="0" applyFont="1" applyFill="1" applyProtection="1"/>
    <xf numFmtId="0" fontId="11" fillId="2" borderId="0" xfId="0" applyFont="1" applyFill="1" applyProtection="1"/>
    <xf numFmtId="0" fontId="3" fillId="3" borderId="12" xfId="0" applyFont="1" applyFill="1" applyBorder="1" applyProtection="1"/>
    <xf numFmtId="0" fontId="3" fillId="3" borderId="13" xfId="0" applyFont="1" applyFill="1" applyBorder="1" applyProtection="1"/>
    <xf numFmtId="0" fontId="3" fillId="3" borderId="14" xfId="0" applyFont="1" applyFill="1" applyBorder="1" applyProtection="1"/>
    <xf numFmtId="0" fontId="0" fillId="3" borderId="11" xfId="0" applyFill="1" applyBorder="1" applyAlignment="1" applyProtection="1">
      <alignment horizontal="right"/>
    </xf>
    <xf numFmtId="0" fontId="0" fillId="3" borderId="12" xfId="0" applyFill="1" applyBorder="1" applyAlignment="1" applyProtection="1">
      <alignment horizontal="right"/>
    </xf>
    <xf numFmtId="0" fontId="0" fillId="3" borderId="14" xfId="0" applyFill="1" applyBorder="1" applyAlignment="1" applyProtection="1">
      <alignment horizontal="right"/>
    </xf>
    <xf numFmtId="3" fontId="0" fillId="3" borderId="15" xfId="0" applyNumberFormat="1" applyFill="1" applyBorder="1" applyProtection="1"/>
    <xf numFmtId="3" fontId="0" fillId="3" borderId="16" xfId="0" applyNumberFormat="1" applyFill="1" applyBorder="1" applyProtection="1"/>
    <xf numFmtId="1" fontId="0" fillId="3" borderId="17" xfId="0" applyNumberFormat="1" applyFill="1" applyBorder="1" applyProtection="1"/>
    <xf numFmtId="0" fontId="0" fillId="3" borderId="15" xfId="0" applyFill="1" applyBorder="1" applyProtection="1"/>
    <xf numFmtId="0" fontId="0" fillId="3" borderId="17" xfId="0" applyFill="1" applyBorder="1" applyProtection="1"/>
    <xf numFmtId="1" fontId="0" fillId="3" borderId="15" xfId="0" applyNumberFormat="1" applyFill="1" applyBorder="1" applyProtection="1"/>
    <xf numFmtId="3" fontId="0" fillId="3" borderId="11" xfId="0" applyNumberFormat="1" applyFill="1" applyBorder="1" applyProtection="1"/>
    <xf numFmtId="3" fontId="0" fillId="3" borderId="12" xfId="0" applyNumberFormat="1" applyFill="1" applyBorder="1" applyProtection="1"/>
    <xf numFmtId="0" fontId="0" fillId="3" borderId="14" xfId="0" applyFill="1" applyBorder="1" applyProtection="1"/>
    <xf numFmtId="0" fontId="0" fillId="3" borderId="11" xfId="0" applyFill="1" applyBorder="1" applyProtection="1"/>
    <xf numFmtId="9" fontId="0" fillId="2" borderId="11" xfId="0" applyNumberFormat="1" applyFill="1" applyBorder="1" applyProtection="1"/>
    <xf numFmtId="0" fontId="1" fillId="2" borderId="0" xfId="0" applyFont="1" applyFill="1" applyProtection="1"/>
    <xf numFmtId="0" fontId="0" fillId="2" borderId="0" xfId="0" applyFill="1" applyBorder="1" applyAlignment="1" applyProtection="1"/>
    <xf numFmtId="0" fontId="7" fillId="6" borderId="1" xfId="0" applyFont="1" applyFill="1" applyBorder="1" applyProtection="1"/>
    <xf numFmtId="0" fontId="2" fillId="6" borderId="1" xfId="0" applyFont="1" applyFill="1" applyBorder="1" applyProtection="1"/>
    <xf numFmtId="0" fontId="2" fillId="6" borderId="2" xfId="0" applyFont="1" applyFill="1" applyBorder="1" applyProtection="1"/>
    <xf numFmtId="0" fontId="2" fillId="6" borderId="3" xfId="0" applyFont="1" applyFill="1" applyBorder="1" applyProtection="1"/>
    <xf numFmtId="0" fontId="2" fillId="6" borderId="4" xfId="0" applyFont="1" applyFill="1" applyBorder="1" applyProtection="1"/>
    <xf numFmtId="0" fontId="2" fillId="6" borderId="5" xfId="0" applyFont="1" applyFill="1" applyBorder="1" applyAlignment="1" applyProtection="1">
      <alignment horizontal="right"/>
    </xf>
    <xf numFmtId="0" fontId="2" fillId="6" borderId="4" xfId="0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1" fontId="2" fillId="2" borderId="4" xfId="0" applyNumberFormat="1" applyFont="1" applyFill="1" applyBorder="1" applyProtection="1"/>
    <xf numFmtId="10" fontId="2" fillId="2" borderId="4" xfId="0" applyNumberFormat="1" applyFont="1" applyFill="1" applyBorder="1" applyProtection="1"/>
    <xf numFmtId="1" fontId="9" fillId="2" borderId="4" xfId="0" applyNumberFormat="1" applyFont="1" applyFill="1" applyBorder="1" applyProtection="1"/>
    <xf numFmtId="1" fontId="0" fillId="2" borderId="4" xfId="0" applyNumberFormat="1" applyFill="1" applyBorder="1" applyProtection="1"/>
    <xf numFmtId="165" fontId="0" fillId="2" borderId="4" xfId="0" applyNumberFormat="1" applyFill="1" applyBorder="1" applyProtection="1"/>
    <xf numFmtId="0" fontId="2" fillId="2" borderId="0" xfId="0" applyFont="1" applyFill="1" applyBorder="1" applyProtection="1"/>
    <xf numFmtId="1" fontId="0" fillId="2" borderId="0" xfId="0" applyNumberFormat="1" applyFill="1" applyBorder="1" applyProtection="1"/>
    <xf numFmtId="165" fontId="0" fillId="2" borderId="0" xfId="0" applyNumberFormat="1" applyFill="1" applyBorder="1" applyProtection="1"/>
    <xf numFmtId="1" fontId="2" fillId="2" borderId="0" xfId="0" applyNumberFormat="1" applyFont="1" applyFill="1" applyBorder="1" applyProtection="1"/>
    <xf numFmtId="0" fontId="2" fillId="3" borderId="4" xfId="0" applyFont="1" applyFill="1" applyBorder="1" applyProtection="1"/>
    <xf numFmtId="166" fontId="2" fillId="2" borderId="4" xfId="0" applyNumberFormat="1" applyFont="1" applyFill="1" applyBorder="1" applyProtection="1"/>
    <xf numFmtId="1" fontId="0" fillId="3" borderId="4" xfId="0" applyNumberFormat="1" applyFill="1" applyBorder="1" applyProtection="1"/>
    <xf numFmtId="0" fontId="0" fillId="0" borderId="18" xfId="0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0" fontId="0" fillId="0" borderId="18" xfId="0" applyNumberFormat="1" applyFill="1" applyBorder="1" applyProtection="1">
      <protection locked="0"/>
    </xf>
    <xf numFmtId="165" fontId="0" fillId="0" borderId="18" xfId="0" applyNumberFormat="1" applyFill="1" applyBorder="1" applyProtection="1">
      <protection locked="0"/>
    </xf>
    <xf numFmtId="165" fontId="0" fillId="0" borderId="18" xfId="0" applyNumberFormat="1" applyBorder="1" applyProtection="1">
      <protection locked="0"/>
    </xf>
    <xf numFmtId="16" fontId="0" fillId="0" borderId="18" xfId="0" applyNumberFormat="1" applyFill="1" applyBorder="1" applyProtection="1">
      <protection locked="0"/>
    </xf>
    <xf numFmtId="0" fontId="13" fillId="3" borderId="0" xfId="1" applyNumberFormat="1" applyFont="1" applyFill="1" applyBorder="1" applyAlignment="1">
      <alignment vertical="top"/>
    </xf>
    <xf numFmtId="165" fontId="15" fillId="3" borderId="0" xfId="1" applyNumberFormat="1" applyFont="1" applyFill="1" applyBorder="1" applyAlignment="1">
      <alignment vertical="top"/>
    </xf>
    <xf numFmtId="0" fontId="16" fillId="3" borderId="0" xfId="1" applyNumberFormat="1" applyFont="1" applyFill="1" applyBorder="1" applyAlignment="1">
      <alignment vertical="top"/>
    </xf>
    <xf numFmtId="0" fontId="12" fillId="0" borderId="0" xfId="1" applyNumberFormat="1" applyFont="1" applyBorder="1" applyAlignment="1"/>
    <xf numFmtId="0" fontId="17" fillId="3" borderId="0" xfId="1" applyNumberFormat="1" applyFont="1" applyFill="1" applyBorder="1" applyAlignment="1">
      <alignment vertical="top"/>
    </xf>
    <xf numFmtId="0" fontId="12" fillId="3" borderId="0" xfId="1" applyNumberFormat="1" applyFill="1" applyBorder="1" applyAlignment="1">
      <alignment vertical="top"/>
    </xf>
    <xf numFmtId="0" fontId="12" fillId="3" borderId="0" xfId="1" applyNumberFormat="1" applyFont="1" applyFill="1" applyBorder="1" applyAlignment="1">
      <alignment vertical="top"/>
    </xf>
    <xf numFmtId="165" fontId="12" fillId="3" borderId="0" xfId="1" applyNumberFormat="1" applyFont="1" applyFill="1" applyBorder="1" applyAlignment="1">
      <alignment vertical="top"/>
    </xf>
    <xf numFmtId="0" fontId="12" fillId="0" borderId="0" xfId="1" applyNumberFormat="1" applyFont="1" applyBorder="1" applyAlignment="1">
      <alignment vertical="top"/>
    </xf>
    <xf numFmtId="165" fontId="12" fillId="0" borderId="0" xfId="1" applyNumberFormat="1" applyFont="1" applyBorder="1" applyAlignment="1">
      <alignment vertical="top"/>
    </xf>
    <xf numFmtId="0" fontId="12" fillId="0" borderId="0" xfId="1" applyNumberFormat="1" applyBorder="1" applyAlignment="1">
      <alignment vertical="top"/>
    </xf>
    <xf numFmtId="165" fontId="12" fillId="0" borderId="0" xfId="1" applyNumberFormat="1" applyFont="1" applyBorder="1" applyAlignment="1"/>
    <xf numFmtId="0" fontId="2" fillId="4" borderId="4" xfId="0" applyFont="1" applyFill="1" applyBorder="1" applyAlignment="1">
      <alignment horizontal="center"/>
    </xf>
    <xf numFmtId="165" fontId="0" fillId="3" borderId="15" xfId="0" applyNumberFormat="1" applyFill="1" applyBorder="1" applyProtection="1"/>
    <xf numFmtId="0" fontId="18" fillId="5" borderId="0" xfId="0" applyFont="1" applyFill="1"/>
    <xf numFmtId="0" fontId="15" fillId="7" borderId="0" xfId="1" applyNumberFormat="1" applyFont="1" applyFill="1" applyBorder="1" applyAlignment="1"/>
    <xf numFmtId="0" fontId="17" fillId="7" borderId="0" xfId="1" applyNumberFormat="1" applyFont="1" applyFill="1" applyBorder="1" applyAlignment="1"/>
    <xf numFmtId="0" fontId="16" fillId="7" borderId="0" xfId="1" applyNumberFormat="1" applyFont="1" applyFill="1" applyBorder="1" applyAlignment="1">
      <alignment vertical="top"/>
    </xf>
    <xf numFmtId="0" fontId="12" fillId="7" borderId="0" xfId="1" applyNumberFormat="1" applyFont="1" applyFill="1" applyBorder="1" applyAlignment="1"/>
    <xf numFmtId="0" fontId="20" fillId="9" borderId="0" xfId="1" applyNumberFormat="1" applyFont="1" applyFill="1" applyBorder="1" applyAlignment="1">
      <alignment vertical="top"/>
    </xf>
    <xf numFmtId="0" fontId="19" fillId="9" borderId="21" xfId="1" applyNumberFormat="1" applyFont="1" applyFill="1" applyBorder="1" applyAlignment="1">
      <alignment vertical="top"/>
    </xf>
    <xf numFmtId="165" fontId="19" fillId="9" borderId="9" xfId="1" applyNumberFormat="1" applyFont="1" applyFill="1" applyBorder="1" applyAlignment="1">
      <alignment vertical="top"/>
    </xf>
    <xf numFmtId="0" fontId="20" fillId="9" borderId="22" xfId="1" applyNumberFormat="1" applyFont="1" applyFill="1" applyBorder="1" applyAlignment="1">
      <alignment vertical="top"/>
    </xf>
    <xf numFmtId="0" fontId="21" fillId="9" borderId="16" xfId="1" applyNumberFormat="1" applyFont="1" applyFill="1" applyBorder="1" applyAlignment="1">
      <alignment vertical="top"/>
    </xf>
    <xf numFmtId="0" fontId="20" fillId="9" borderId="17" xfId="1" applyNumberFormat="1" applyFont="1" applyFill="1" applyBorder="1" applyAlignment="1">
      <alignment vertical="top"/>
    </xf>
    <xf numFmtId="0" fontId="16" fillId="8" borderId="17" xfId="1" applyNumberFormat="1" applyFont="1" applyFill="1" applyBorder="1" applyAlignment="1">
      <alignment vertical="top"/>
    </xf>
    <xf numFmtId="0" fontId="12" fillId="8" borderId="23" xfId="1" applyNumberFormat="1" applyFont="1" applyFill="1" applyBorder="1" applyAlignment="1">
      <alignment vertical="top"/>
    </xf>
    <xf numFmtId="165" fontId="12" fillId="8" borderId="10" xfId="1" applyNumberFormat="1" applyFont="1" applyFill="1" applyBorder="1" applyAlignment="1">
      <alignment vertical="top"/>
    </xf>
    <xf numFmtId="0" fontId="12" fillId="8" borderId="24" xfId="1" applyNumberFormat="1" applyFont="1" applyFill="1" applyBorder="1" applyAlignment="1">
      <alignment vertical="top"/>
    </xf>
    <xf numFmtId="165" fontId="12" fillId="0" borderId="11" xfId="1" applyNumberFormat="1" applyFont="1" applyFill="1" applyBorder="1" applyAlignment="1" applyProtection="1">
      <alignment horizontal="right" vertical="top"/>
      <protection locked="0"/>
    </xf>
    <xf numFmtId="165" fontId="12" fillId="0" borderId="25" xfId="1" applyNumberFormat="1" applyFont="1" applyFill="1" applyBorder="1" applyAlignment="1" applyProtection="1">
      <alignment horizontal="right" vertical="top"/>
      <protection locked="0"/>
    </xf>
    <xf numFmtId="0" fontId="20" fillId="10" borderId="16" xfId="1" applyNumberFormat="1" applyFont="1" applyFill="1" applyBorder="1" applyAlignment="1">
      <alignment vertical="top"/>
    </xf>
    <xf numFmtId="0" fontId="20" fillId="10" borderId="16" xfId="1" applyNumberFormat="1" applyFont="1" applyFill="1" applyBorder="1" applyAlignment="1">
      <alignment horizontal="left" vertical="top"/>
    </xf>
    <xf numFmtId="9" fontId="12" fillId="11" borderId="25" xfId="1" applyNumberFormat="1" applyFont="1" applyFill="1" applyBorder="1" applyAlignment="1" applyProtection="1">
      <alignment vertical="top"/>
    </xf>
    <xf numFmtId="9" fontId="12" fillId="11" borderId="26" xfId="1" applyNumberFormat="1" applyFont="1" applyFill="1" applyBorder="1" applyAlignment="1" applyProtection="1">
      <alignment vertical="top"/>
    </xf>
    <xf numFmtId="165" fontId="12" fillId="11" borderId="27" xfId="1" applyNumberFormat="1" applyFont="1" applyFill="1" applyBorder="1" applyAlignment="1">
      <alignment vertical="top"/>
    </xf>
    <xf numFmtId="165" fontId="12" fillId="11" borderId="17" xfId="1" applyNumberFormat="1" applyFont="1" applyFill="1" applyBorder="1" applyAlignment="1">
      <alignment vertical="top"/>
    </xf>
    <xf numFmtId="0" fontId="12" fillId="11" borderId="10" xfId="1" applyNumberFormat="1" applyFont="1" applyFill="1" applyBorder="1" applyAlignment="1">
      <alignment vertical="top"/>
    </xf>
    <xf numFmtId="0" fontId="12" fillId="11" borderId="24" xfId="1" applyNumberFormat="1" applyFont="1" applyFill="1" applyBorder="1" applyAlignment="1">
      <alignment vertical="top"/>
    </xf>
    <xf numFmtId="0" fontId="12" fillId="12" borderId="17" xfId="1" applyNumberFormat="1" applyFont="1" applyFill="1" applyBorder="1" applyAlignment="1">
      <alignment horizontal="left" vertical="top"/>
    </xf>
    <xf numFmtId="165" fontId="12" fillId="12" borderId="22" xfId="1" applyNumberFormat="1" applyFont="1" applyFill="1" applyBorder="1" applyAlignment="1">
      <alignment vertical="top"/>
    </xf>
    <xf numFmtId="0" fontId="24" fillId="11" borderId="22" xfId="1" applyNumberFormat="1" applyFont="1" applyFill="1" applyBorder="1" applyAlignment="1">
      <alignment vertical="top"/>
    </xf>
    <xf numFmtId="165" fontId="12" fillId="0" borderId="11" xfId="1" applyNumberFormat="1" applyFont="1" applyFill="1" applyBorder="1" applyAlignment="1" applyProtection="1">
      <alignment vertical="top"/>
      <protection locked="0"/>
    </xf>
    <xf numFmtId="0" fontId="20" fillId="10" borderId="21" xfId="1" applyNumberFormat="1" applyFont="1" applyFill="1" applyBorder="1" applyAlignment="1">
      <alignment vertical="top"/>
    </xf>
    <xf numFmtId="0" fontId="16" fillId="11" borderId="16" xfId="1" applyNumberFormat="1" applyFont="1" applyFill="1" applyBorder="1" applyAlignment="1">
      <alignment horizontal="left" vertical="top"/>
    </xf>
    <xf numFmtId="0" fontId="16" fillId="11" borderId="16" xfId="1" applyNumberFormat="1" applyFont="1" applyFill="1" applyBorder="1" applyAlignment="1">
      <alignment vertical="top"/>
    </xf>
    <xf numFmtId="0" fontId="16" fillId="12" borderId="16" xfId="1" applyNumberFormat="1" applyFont="1" applyFill="1" applyBorder="1" applyAlignment="1">
      <alignment horizontal="left" vertical="top"/>
    </xf>
    <xf numFmtId="0" fontId="16" fillId="12" borderId="23" xfId="1" applyNumberFormat="1" applyFont="1" applyFill="1" applyBorder="1" applyAlignment="1">
      <alignment horizontal="left" vertical="top"/>
    </xf>
    <xf numFmtId="165" fontId="12" fillId="12" borderId="24" xfId="1" applyNumberFormat="1" applyFont="1" applyFill="1" applyBorder="1" applyAlignment="1" applyProtection="1">
      <alignment horizontal="right" vertical="top"/>
    </xf>
    <xf numFmtId="0" fontId="25" fillId="13" borderId="0" xfId="1" applyNumberFormat="1" applyFont="1" applyFill="1" applyBorder="1" applyAlignment="1"/>
    <xf numFmtId="0" fontId="25" fillId="13" borderId="0" xfId="1" applyNumberFormat="1" applyFont="1" applyFill="1" applyBorder="1" applyAlignment="1">
      <alignment horizontal="right"/>
    </xf>
    <xf numFmtId="1" fontId="25" fillId="13" borderId="0" xfId="1" applyNumberFormat="1" applyFont="1" applyFill="1" applyBorder="1" applyAlignment="1"/>
    <xf numFmtId="0" fontId="16" fillId="8" borderId="16" xfId="1" applyNumberFormat="1" applyFont="1" applyFill="1" applyBorder="1" applyAlignment="1">
      <alignment vertical="top"/>
    </xf>
    <xf numFmtId="165" fontId="16" fillId="8" borderId="0" xfId="1" applyNumberFormat="1" applyFont="1" applyFill="1" applyBorder="1" applyAlignment="1">
      <alignment vertical="top"/>
    </xf>
    <xf numFmtId="0" fontId="16" fillId="8" borderId="16" xfId="1" applyNumberFormat="1" applyFont="1" applyFill="1" applyBorder="1" applyAlignment="1"/>
    <xf numFmtId="0" fontId="16" fillId="8" borderId="0" xfId="1" applyNumberFormat="1" applyFont="1" applyFill="1" applyBorder="1" applyAlignment="1"/>
    <xf numFmtId="1" fontId="16" fillId="8" borderId="0" xfId="1" applyNumberFormat="1" applyFont="1" applyFill="1" applyBorder="1" applyAlignment="1">
      <alignment vertical="top"/>
    </xf>
    <xf numFmtId="0" fontId="26" fillId="3" borderId="0" xfId="1" applyNumberFormat="1" applyFont="1" applyFill="1" applyBorder="1" applyAlignment="1">
      <alignment vertical="top"/>
    </xf>
    <xf numFmtId="167" fontId="26" fillId="0" borderId="20" xfId="1" applyNumberFormat="1" applyFont="1" applyFill="1" applyBorder="1" applyAlignment="1" applyProtection="1">
      <alignment vertical="top"/>
      <protection locked="0"/>
    </xf>
    <xf numFmtId="1" fontId="16" fillId="7" borderId="20" xfId="1" applyNumberFormat="1" applyFont="1" applyFill="1" applyBorder="1" applyAlignment="1" applyProtection="1">
      <alignment vertical="top"/>
    </xf>
    <xf numFmtId="0" fontId="16" fillId="0" borderId="20" xfId="1" applyNumberFormat="1" applyFont="1" applyFill="1" applyBorder="1" applyAlignment="1" applyProtection="1">
      <alignment vertical="top"/>
      <protection locked="0"/>
    </xf>
    <xf numFmtId="0" fontId="16" fillId="7" borderId="20" xfId="1" applyNumberFormat="1" applyFont="1" applyFill="1" applyBorder="1" applyAlignment="1" applyProtection="1">
      <alignment vertical="top"/>
    </xf>
    <xf numFmtId="1" fontId="16" fillId="7" borderId="20" xfId="1" applyNumberFormat="1" applyFont="1" applyFill="1" applyBorder="1" applyAlignment="1" applyProtection="1">
      <alignment horizontal="right" vertical="top"/>
    </xf>
    <xf numFmtId="0" fontId="16" fillId="3" borderId="0" xfId="1" applyNumberFormat="1" applyFont="1" applyFill="1" applyBorder="1" applyAlignment="1"/>
    <xf numFmtId="1" fontId="16" fillId="7" borderId="19" xfId="1" applyNumberFormat="1" applyFont="1" applyFill="1" applyBorder="1" applyAlignment="1" applyProtection="1">
      <alignment vertical="top"/>
    </xf>
    <xf numFmtId="0" fontId="16" fillId="3" borderId="20" xfId="1" applyNumberFormat="1" applyFont="1" applyFill="1" applyBorder="1" applyAlignment="1">
      <alignment vertical="top"/>
    </xf>
    <xf numFmtId="165" fontId="2" fillId="10" borderId="0" xfId="0" applyNumberFormat="1" applyFont="1" applyFill="1" applyProtection="1"/>
    <xf numFmtId="165" fontId="27" fillId="10" borderId="0" xfId="0" applyNumberFormat="1" applyFont="1" applyFill="1" applyProtection="1"/>
    <xf numFmtId="165" fontId="27" fillId="10" borderId="0" xfId="0" applyNumberFormat="1" applyFont="1" applyFill="1" applyAlignment="1" applyProtection="1">
      <alignment horizontal="left"/>
    </xf>
    <xf numFmtId="165" fontId="27" fillId="10" borderId="0" xfId="0" applyNumberFormat="1" applyFont="1" applyFill="1" applyAlignment="1" applyProtection="1">
      <alignment horizontal="left" indent="1"/>
    </xf>
    <xf numFmtId="165" fontId="2" fillId="13" borderId="0" xfId="0" applyNumberFormat="1" applyFont="1" applyFill="1" applyProtection="1"/>
    <xf numFmtId="165" fontId="2" fillId="0" borderId="11" xfId="0" applyNumberFormat="1" applyFont="1" applyFill="1" applyBorder="1" applyProtection="1">
      <protection locked="0"/>
    </xf>
    <xf numFmtId="165" fontId="2" fillId="0" borderId="11" xfId="0" applyNumberFormat="1" applyFont="1" applyFill="1" applyBorder="1" applyProtection="1"/>
    <xf numFmtId="0" fontId="28" fillId="14" borderId="0" xfId="0" applyFont="1" applyFill="1"/>
    <xf numFmtId="1" fontId="2" fillId="7" borderId="4" xfId="0" applyNumberFormat="1" applyFont="1" applyFill="1" applyBorder="1"/>
    <xf numFmtId="0" fontId="2" fillId="2" borderId="28" xfId="0" applyFont="1" applyFill="1" applyBorder="1"/>
    <xf numFmtId="0" fontId="2" fillId="2" borderId="11" xfId="0" applyFont="1" applyFill="1" applyBorder="1"/>
    <xf numFmtId="0" fontId="0" fillId="2" borderId="11" xfId="0" applyFill="1" applyBorder="1"/>
    <xf numFmtId="0" fontId="0" fillId="7" borderId="11" xfId="0" applyFill="1" applyBorder="1"/>
    <xf numFmtId="0" fontId="2" fillId="7" borderId="11" xfId="0" applyFont="1" applyFill="1" applyBorder="1"/>
    <xf numFmtId="165" fontId="2" fillId="7" borderId="11" xfId="0" applyNumberFormat="1" applyFont="1" applyFill="1" applyBorder="1" applyProtection="1">
      <protection locked="0"/>
    </xf>
    <xf numFmtId="0" fontId="0" fillId="7" borderId="0" xfId="0" applyFill="1"/>
    <xf numFmtId="0" fontId="29" fillId="7" borderId="0" xfId="0" applyFont="1" applyFill="1"/>
    <xf numFmtId="0" fontId="0" fillId="0" borderId="11" xfId="0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31" fillId="10" borderId="21" xfId="0" applyFont="1" applyFill="1" applyBorder="1"/>
    <xf numFmtId="0" fontId="30" fillId="10" borderId="9" xfId="0" applyFont="1" applyFill="1" applyBorder="1"/>
    <xf numFmtId="0" fontId="30" fillId="10" borderId="22" xfId="0" applyFont="1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17" xfId="0" applyFill="1" applyBorder="1"/>
    <xf numFmtId="0" fontId="31" fillId="10" borderId="16" xfId="0" applyFont="1" applyFill="1" applyBorder="1"/>
    <xf numFmtId="0" fontId="31" fillId="10" borderId="0" xfId="0" applyFont="1" applyFill="1" applyBorder="1"/>
    <xf numFmtId="0" fontId="28" fillId="10" borderId="17" xfId="0" applyFont="1" applyFill="1" applyBorder="1"/>
    <xf numFmtId="0" fontId="30" fillId="10" borderId="16" xfId="0" applyFont="1" applyFill="1" applyBorder="1"/>
    <xf numFmtId="0" fontId="0" fillId="10" borderId="0" xfId="0" applyFill="1" applyBorder="1"/>
    <xf numFmtId="0" fontId="0" fillId="10" borderId="17" xfId="0" applyFill="1" applyBorder="1"/>
    <xf numFmtId="0" fontId="1" fillId="7" borderId="16" xfId="0" applyFont="1" applyFill="1" applyBorder="1"/>
    <xf numFmtId="0" fontId="0" fillId="7" borderId="24" xfId="0" applyFill="1" applyBorder="1"/>
    <xf numFmtId="0" fontId="2" fillId="2" borderId="29" xfId="0" applyFont="1" applyFill="1" applyBorder="1"/>
    <xf numFmtId="1" fontId="2" fillId="3" borderId="29" xfId="0" applyNumberFormat="1" applyFont="1" applyFill="1" applyBorder="1"/>
    <xf numFmtId="165" fontId="0" fillId="2" borderId="29" xfId="0" applyNumberFormat="1" applyFill="1" applyBorder="1"/>
    <xf numFmtId="1" fontId="2" fillId="2" borderId="29" xfId="0" applyNumberFormat="1" applyFont="1" applyFill="1" applyBorder="1"/>
    <xf numFmtId="0" fontId="2" fillId="0" borderId="28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0" fillId="3" borderId="15" xfId="0" applyFill="1" applyBorder="1" applyAlignment="1" applyProtection="1"/>
    <xf numFmtId="0" fontId="0" fillId="3" borderId="11" xfId="0" applyFill="1" applyBorder="1" applyAlignment="1" applyProtection="1"/>
    <xf numFmtId="0" fontId="0" fillId="3" borderId="12" xfId="0" applyFill="1" applyBorder="1" applyAlignment="1" applyProtection="1"/>
    <xf numFmtId="0" fontId="0" fillId="3" borderId="13" xfId="0" applyFill="1" applyBorder="1" applyAlignment="1" applyProtection="1"/>
    <xf numFmtId="0" fontId="0" fillId="3" borderId="14" xfId="0" applyFill="1" applyBorder="1" applyAlignment="1" applyProtection="1"/>
    <xf numFmtId="0" fontId="0" fillId="2" borderId="11" xfId="0" applyFill="1" applyBorder="1" applyAlignment="1" applyProtection="1"/>
    <xf numFmtId="0" fontId="0" fillId="3" borderId="16" xfId="0" applyFill="1" applyBorder="1" applyAlignment="1" applyProtection="1"/>
    <xf numFmtId="0" fontId="0" fillId="3" borderId="0" xfId="0" applyFill="1" applyBorder="1" applyAlignment="1" applyProtection="1"/>
    <xf numFmtId="0" fontId="0" fillId="3" borderId="17" xfId="0" applyFill="1" applyBorder="1" applyAlignment="1" applyProtection="1"/>
    <xf numFmtId="0" fontId="0" fillId="2" borderId="1" xfId="0" applyNumberFormat="1" applyFill="1" applyBorder="1" applyAlignment="1" applyProtection="1"/>
    <xf numFmtId="0" fontId="0" fillId="2" borderId="2" xfId="0" applyNumberFormat="1" applyFill="1" applyBorder="1" applyAlignment="1" applyProtection="1"/>
    <xf numFmtId="0" fontId="0" fillId="2" borderId="3" xfId="0" applyNumberFormat="1" applyFill="1" applyBorder="1" applyAlignment="1" applyProtection="1"/>
    <xf numFmtId="164" fontId="0" fillId="2" borderId="1" xfId="0" applyNumberFormat="1" applyFill="1" applyBorder="1" applyAlignment="1" applyProtection="1"/>
    <xf numFmtId="164" fontId="0" fillId="2" borderId="3" xfId="0" applyNumberFormat="1" applyFill="1" applyBorder="1" applyAlignment="1" applyProtection="1"/>
    <xf numFmtId="0" fontId="0" fillId="3" borderId="1" xfId="0" applyNumberFormat="1" applyFill="1" applyBorder="1" applyAlignment="1" applyProtection="1"/>
    <xf numFmtId="0" fontId="0" fillId="3" borderId="2" xfId="0" applyNumberFormat="1" applyFill="1" applyBorder="1" applyAlignment="1" applyProtection="1"/>
    <xf numFmtId="0" fontId="0" fillId="3" borderId="3" xfId="0" applyNumberFormat="1" applyFill="1" applyBorder="1" applyAlignment="1" applyProtection="1"/>
    <xf numFmtId="0" fontId="14" fillId="0" borderId="19" xfId="1" applyNumberFormat="1" applyFont="1" applyFill="1" applyBorder="1" applyAlignment="1" applyProtection="1">
      <alignment vertical="top"/>
      <protection locked="0"/>
    </xf>
    <xf numFmtId="0" fontId="14" fillId="0" borderId="20" xfId="1" applyNumberFormat="1" applyFont="1" applyFill="1" applyBorder="1" applyAlignment="1" applyProtection="1">
      <alignment vertical="top"/>
      <protection locked="0"/>
    </xf>
  </cellXfs>
  <cellStyles count="22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al" xfId="0" builtinId="0"/>
    <cellStyle name="Norma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16934</xdr:rowOff>
    </xdr:from>
    <xdr:to>
      <xdr:col>5</xdr:col>
      <xdr:colOff>601134</xdr:colOff>
      <xdr:row>5</xdr:row>
      <xdr:rowOff>93133</xdr:rowOff>
    </xdr:to>
    <xdr:sp macro="" textlink="">
      <xdr:nvSpPr>
        <xdr:cNvPr id="2" name="Tekstvak 1"/>
        <xdr:cNvSpPr txBox="1"/>
      </xdr:nvSpPr>
      <xdr:spPr>
        <a:xfrm>
          <a:off x="423333" y="186267"/>
          <a:ext cx="5833534" cy="753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nl-NL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 dit blad vul je een aantal bedrijfsgegevens in die je nodig hebt bij het maken van de mileu-inventarisatie, de mineralenbalans en het berekenen van een aantal bedrijfskengetallen op het gebied van bodemvruchtbaarheid en mineralenbeheer.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127000</xdr:rowOff>
    </xdr:from>
    <xdr:to>
      <xdr:col>8</xdr:col>
      <xdr:colOff>330200</xdr:colOff>
      <xdr:row>3</xdr:row>
      <xdr:rowOff>101600</xdr:rowOff>
    </xdr:to>
    <xdr:sp macro="" textlink="">
      <xdr:nvSpPr>
        <xdr:cNvPr id="2" name="Tekstvak 1"/>
        <xdr:cNvSpPr txBox="1"/>
      </xdr:nvSpPr>
      <xdr:spPr>
        <a:xfrm>
          <a:off x="609600" y="127000"/>
          <a:ext cx="6062133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nl-NL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 dit tabblad vul je de producten in die worden aangevoerd. Deze invoer wordt gebruikt om een mineralenbalans op te stellen.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127000</xdr:rowOff>
    </xdr:from>
    <xdr:to>
      <xdr:col>8</xdr:col>
      <xdr:colOff>330200</xdr:colOff>
      <xdr:row>3</xdr:row>
      <xdr:rowOff>101600</xdr:rowOff>
    </xdr:to>
    <xdr:sp macro="" textlink="">
      <xdr:nvSpPr>
        <xdr:cNvPr id="2" name="Tekstvak 1"/>
        <xdr:cNvSpPr txBox="1"/>
      </xdr:nvSpPr>
      <xdr:spPr>
        <a:xfrm>
          <a:off x="609600" y="127000"/>
          <a:ext cx="5803900" cy="46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nl-NL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 dit tabblad vul je de producten in die worden afgevoerd. Deze gegevens worden op een ander tabblad gebruikt om een mineralenbalans te maken.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1109133</xdr:colOff>
      <xdr:row>6</xdr:row>
      <xdr:rowOff>42333</xdr:rowOff>
    </xdr:from>
    <xdr:to>
      <xdr:col>7</xdr:col>
      <xdr:colOff>863600</xdr:colOff>
      <xdr:row>10</xdr:row>
      <xdr:rowOff>0</xdr:rowOff>
    </xdr:to>
    <xdr:sp macro="" textlink="">
      <xdr:nvSpPr>
        <xdr:cNvPr id="2" name="Tekstvak 1"/>
        <xdr:cNvSpPr txBox="1"/>
      </xdr:nvSpPr>
      <xdr:spPr>
        <a:xfrm>
          <a:off x="1109133" y="1016000"/>
          <a:ext cx="5875867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Vul op dit tabblad de witte velden in. De overige velden worden overgenomen uit de algemene invoervelden of uit de aan- en afvoer van de mineralenbalans. </a:t>
          </a:r>
        </a:p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donkergroene velden heb je nodig voor de klimaatwijzer</a:t>
          </a:r>
        </a:p>
        <a:p>
          <a:pPr algn="l" rtl="0">
            <a:defRPr sz="1000"/>
          </a:pPr>
          <a:endParaRPr lang="nl-NL" sz="9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76200</xdr:colOff>
      <xdr:row>26</xdr:row>
      <xdr:rowOff>59266</xdr:rowOff>
    </xdr:from>
    <xdr:to>
      <xdr:col>6</xdr:col>
      <xdr:colOff>59267</xdr:colOff>
      <xdr:row>31</xdr:row>
      <xdr:rowOff>143932</xdr:rowOff>
    </xdr:to>
    <xdr:sp macro="" textlink="">
      <xdr:nvSpPr>
        <xdr:cNvPr id="3" name="Tekstvak 2"/>
        <xdr:cNvSpPr txBox="1"/>
      </xdr:nvSpPr>
      <xdr:spPr>
        <a:xfrm>
          <a:off x="3141133" y="3911599"/>
          <a:ext cx="2192867" cy="804333"/>
        </a:xfrm>
        <a:prstGeom prst="rect">
          <a:avLst/>
        </a:prstGeom>
        <a:gradFill flip="none" rotWithShape="1">
          <a:gsLst>
            <a:gs pos="96000">
              <a:srgbClr val="008000"/>
            </a:gs>
            <a:gs pos="100000">
              <a:srgbClr val="FFFFFF"/>
            </a:gs>
          </a:gsLst>
          <a:lin ang="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>
              <a:solidFill>
                <a:schemeClr val="bg1"/>
              </a:solidFill>
            </a:rPr>
            <a:t>In</a:t>
          </a:r>
          <a:r>
            <a:rPr lang="nl-NL" sz="900" baseline="0">
              <a:solidFill>
                <a:schemeClr val="bg1"/>
              </a:solidFill>
            </a:rPr>
            <a:t> de klimaatwijzer moet je het grasland en bouwland uitsplitsen per grondsoort en aangeven of bouwland met luzerne is.</a:t>
          </a:r>
        </a:p>
        <a:p>
          <a:endParaRPr lang="nl-NL" sz="900" baseline="0">
            <a:solidFill>
              <a:schemeClr val="bg1"/>
            </a:solidFill>
          </a:endParaRPr>
        </a:p>
        <a:p>
          <a:r>
            <a:rPr lang="nl-NL" sz="900" baseline="0">
              <a:solidFill>
                <a:schemeClr val="bg1"/>
              </a:solidFill>
            </a:rPr>
            <a:t>Ook moet de de gronwatertrap invullen.</a:t>
          </a:r>
          <a:endParaRPr lang="nl-NL" sz="9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rkoosterhof/Documents/AOC/AOC%20bestandenvoorlivelink/NeisjochskemaBBMopdr2007-2008-nij-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sifers"/>
      <sheetName val="Nammenlinks"/>
      <sheetName val="Totaaloersicht"/>
      <sheetName val="JanDouweSoepboer"/>
      <sheetName val="JanDouweSoepboer-0"/>
      <sheetName val="FilippusAkkerman-2"/>
      <sheetName val="FilippusAkkerman"/>
      <sheetName val="LeoKamphorst"/>
      <sheetName val="LeoKamphorst (2)"/>
      <sheetName val="ChrisZonderland-2"/>
      <sheetName val="ChrisZonderland"/>
      <sheetName val="PietervanderMeulen"/>
      <sheetName val="PietervanderMeulen-2"/>
      <sheetName val="ReiniervanderSteege"/>
      <sheetName val="HansPeterVogel"/>
      <sheetName val="HansPeterVogel-0"/>
      <sheetName val="EvertVeenstra"/>
      <sheetName val="EvertVeenstra-0"/>
      <sheetName val="VictorVerwer"/>
      <sheetName val="HielkeTaekeKlaver"/>
      <sheetName val="BarteleHoltrop"/>
      <sheetName val="ArnoKraak"/>
      <sheetName val="AbeStegenga"/>
      <sheetName val="HenkFrederiks"/>
      <sheetName val="BastiaanTimKooistra-0"/>
      <sheetName val="BastiaanTimKooistra"/>
      <sheetName val="BoukeWagenaar"/>
      <sheetName val="WillemdeVries-2"/>
      <sheetName val="WillemdeVries"/>
      <sheetName val="AnnyHavinga-0"/>
      <sheetName val="AnnyHavinga"/>
      <sheetName val="ArjenSijedeVries"/>
      <sheetName val="RutgerOostra"/>
      <sheetName val="RuurdHuisman"/>
      <sheetName val="GonnieKingma"/>
      <sheetName val="GonnieKingma-0"/>
      <sheetName val="RudieOudshoorn"/>
      <sheetName val="WiebedeBoer"/>
      <sheetName val="WiebeJorna"/>
      <sheetName val="SijbrenYkema"/>
      <sheetName val="SijbrenYkema-1"/>
      <sheetName val="SijbrenYkema-0"/>
      <sheetName val="HarmJanSijbrandy"/>
      <sheetName val="SimonKooistra"/>
      <sheetName val="SimonKooistra-0"/>
      <sheetName val="HarmenHietkamp"/>
      <sheetName val="JanniedeLeeuw"/>
      <sheetName val="HendrikPrins"/>
      <sheetName val="Leeg (21)"/>
    </sheetNames>
    <sheetDataSet>
      <sheetData sheetId="0"/>
      <sheetData sheetId="1"/>
      <sheetData sheetId="2">
        <row r="3">
          <cell r="D3" t="str">
            <v>FilippusAkkerman!</v>
          </cell>
          <cell r="E3" t="str">
            <v>HenkFrederiks!</v>
          </cell>
          <cell r="F3" t="str">
            <v>RuurdHuisman!</v>
          </cell>
          <cell r="G3" t="str">
            <v>GonnieKingma!</v>
          </cell>
          <cell r="H3" t="str">
            <v>HielkeTaekeKlaver!</v>
          </cell>
          <cell r="I3" t="str">
            <v>PietervanderMeulen!</v>
          </cell>
          <cell r="J3" t="str">
            <v>RutgerOostra!</v>
          </cell>
          <cell r="K3" t="str">
            <v>RudieOudshoorn!</v>
          </cell>
          <cell r="L3" t="str">
            <v>JanDouweSoepboer!</v>
          </cell>
          <cell r="M3" t="str">
            <v>ReiniervanderSteege!</v>
          </cell>
          <cell r="N3" t="str">
            <v>AbeStegenga!</v>
          </cell>
          <cell r="O3" t="str">
            <v>ArjenSijedeVries!</v>
          </cell>
          <cell r="P3" t="str">
            <v>WillemdeVries!</v>
          </cell>
          <cell r="Q3" t="str">
            <v>BoukeWagenaar!</v>
          </cell>
          <cell r="S3" t="str">
            <v>WiebedeBoer!</v>
          </cell>
          <cell r="T3" t="str">
            <v>AnnyHavinga!</v>
          </cell>
          <cell r="U3" t="str">
            <v>HarmenHietkamp!</v>
          </cell>
          <cell r="V3" t="str">
            <v>BarteleHoltrop!</v>
          </cell>
          <cell r="W3" t="str">
            <v>WiebeJorna!</v>
          </cell>
          <cell r="X3" t="str">
            <v>LeoKamphorst!</v>
          </cell>
          <cell r="Y3" t="str">
            <v>BastiaanTimKooistra!</v>
          </cell>
          <cell r="Z3" t="str">
            <v>SimonKooistra!</v>
          </cell>
          <cell r="AA3" t="str">
            <v>ArnoKraak!</v>
          </cell>
          <cell r="AB3" t="str">
            <v>HarmJanSijbrandy!</v>
          </cell>
          <cell r="AC3" t="str">
            <v>EvertVeenstra!</v>
          </cell>
          <cell r="AD3" t="str">
            <v>VictorVerwer!</v>
          </cell>
          <cell r="AE3" t="str">
            <v>HansPeterVogel!</v>
          </cell>
          <cell r="AF3" t="str">
            <v>SijbrenYkema!</v>
          </cell>
          <cell r="AG3" t="str">
            <v>ChrisZonderland!</v>
          </cell>
          <cell r="AH3" t="str">
            <v>HarmenHietkamp!</v>
          </cell>
          <cell r="AJ3" t="str">
            <v>JanniedeLeeuw!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150" workbookViewId="0">
      <selection activeCell="B19" sqref="B19"/>
    </sheetView>
  </sheetViews>
  <sheetFormatPr baseColWidth="10" defaultRowHeight="13" x14ac:dyDescent="0"/>
  <cols>
    <col min="1" max="1" width="20.85546875" style="33" customWidth="1"/>
    <col min="2" max="2" width="10.42578125" style="33" customWidth="1"/>
    <col min="3" max="16384" width="10.7109375" style="33"/>
  </cols>
  <sheetData>
    <row r="1" spans="1:5">
      <c r="B1" s="126" t="s">
        <v>201</v>
      </c>
    </row>
    <row r="7" spans="1:5">
      <c r="A7" s="33" t="s">
        <v>92</v>
      </c>
      <c r="B7" s="106"/>
    </row>
    <row r="8" spans="1:5">
      <c r="A8" s="33" t="s">
        <v>93</v>
      </c>
      <c r="B8" s="106"/>
    </row>
    <row r="9" spans="1:5">
      <c r="A9" s="33" t="s">
        <v>74</v>
      </c>
      <c r="B9" s="106"/>
    </row>
    <row r="10" spans="1:5">
      <c r="A10" s="33" t="s">
        <v>73</v>
      </c>
      <c r="B10" s="106"/>
    </row>
    <row r="11" spans="1:5">
      <c r="A11" s="33" t="s">
        <v>75</v>
      </c>
      <c r="B11" s="111"/>
    </row>
    <row r="13" spans="1:5">
      <c r="A13" s="34" t="s">
        <v>78</v>
      </c>
      <c r="B13" s="34" t="s">
        <v>79</v>
      </c>
    </row>
    <row r="15" spans="1:5">
      <c r="A15" s="34" t="s">
        <v>113</v>
      </c>
    </row>
    <row r="16" spans="1:5">
      <c r="A16" s="33" t="s">
        <v>91</v>
      </c>
      <c r="B16" s="107"/>
      <c r="C16" s="33" t="s">
        <v>72</v>
      </c>
      <c r="D16" s="33">
        <f>IFERROR(B16/D35,)</f>
        <v>0</v>
      </c>
      <c r="E16" s="33" t="s">
        <v>200</v>
      </c>
    </row>
    <row r="17" spans="1:5">
      <c r="A17" s="33" t="s">
        <v>76</v>
      </c>
      <c r="B17" s="108"/>
      <c r="D17" s="33">
        <f>IFERROR(B16/B23,)</f>
        <v>0</v>
      </c>
      <c r="E17" s="33" t="s">
        <v>202</v>
      </c>
    </row>
    <row r="18" spans="1:5">
      <c r="A18" s="33" t="s">
        <v>77</v>
      </c>
      <c r="B18" s="108"/>
    </row>
    <row r="19" spans="1:5">
      <c r="A19" s="33" t="s">
        <v>80</v>
      </c>
      <c r="B19" s="109"/>
    </row>
    <row r="22" spans="1:5">
      <c r="A22" s="34" t="s">
        <v>114</v>
      </c>
    </row>
    <row r="23" spans="1:5">
      <c r="A23" s="33" t="s">
        <v>122</v>
      </c>
      <c r="B23" s="107"/>
    </row>
    <row r="24" spans="1:5">
      <c r="A24" s="33" t="s">
        <v>103</v>
      </c>
      <c r="B24" s="107"/>
    </row>
    <row r="25" spans="1:5">
      <c r="A25" s="33" t="s">
        <v>124</v>
      </c>
      <c r="B25" s="107"/>
    </row>
    <row r="26" spans="1:5">
      <c r="A26" s="33" t="s">
        <v>105</v>
      </c>
      <c r="B26" s="107"/>
    </row>
    <row r="27" spans="1:5">
      <c r="A27" s="33" t="s">
        <v>104</v>
      </c>
      <c r="B27" s="107"/>
    </row>
    <row r="28" spans="1:5">
      <c r="A28" s="33" t="s">
        <v>106</v>
      </c>
      <c r="B28" s="107"/>
    </row>
    <row r="29" spans="1:5">
      <c r="A29" s="33" t="s">
        <v>107</v>
      </c>
      <c r="B29" s="107"/>
    </row>
    <row r="32" spans="1:5">
      <c r="A32" s="34" t="s">
        <v>115</v>
      </c>
    </row>
    <row r="33" spans="1:5">
      <c r="A33" s="33" t="s">
        <v>108</v>
      </c>
      <c r="B33" s="107"/>
      <c r="C33" s="33" t="s">
        <v>71</v>
      </c>
    </row>
    <row r="34" spans="1:5">
      <c r="A34" s="33" t="s">
        <v>109</v>
      </c>
      <c r="B34" s="107"/>
      <c r="C34" s="33" t="s">
        <v>71</v>
      </c>
    </row>
    <row r="35" spans="1:5">
      <c r="A35" s="33" t="s">
        <v>110</v>
      </c>
      <c r="B35" s="107"/>
      <c r="C35" s="33" t="s">
        <v>71</v>
      </c>
      <c r="D35" s="56">
        <f>SUM(B33:B35)</f>
        <v>0</v>
      </c>
      <c r="E35" s="33" t="s">
        <v>118</v>
      </c>
    </row>
    <row r="37" spans="1:5">
      <c r="A37" s="33" t="s">
        <v>111</v>
      </c>
      <c r="B37" s="110"/>
      <c r="C37" s="33" t="s">
        <v>70</v>
      </c>
    </row>
    <row r="38" spans="1:5">
      <c r="A38" s="33" t="s">
        <v>112</v>
      </c>
      <c r="B38" s="110"/>
      <c r="C38" s="33" t="s">
        <v>70</v>
      </c>
    </row>
    <row r="41" spans="1:5">
      <c r="A41" s="34"/>
    </row>
  </sheetData>
  <sheetProtection sheet="1" scenarios="1" formatCells="0" formatColumns="0" formatRows="0" selectLockedCells="1"/>
  <phoneticPr fontId="2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01"/>
  <sheetViews>
    <sheetView topLeftCell="A12" zoomScale="125" zoomScaleNormal="125" zoomScalePageLayoutView="125" workbookViewId="0">
      <selection activeCell="A63" sqref="A63"/>
    </sheetView>
  </sheetViews>
  <sheetFormatPr baseColWidth="10" defaultRowHeight="13" x14ac:dyDescent="0"/>
  <cols>
    <col min="1" max="1" width="23.85546875" style="4" customWidth="1"/>
    <col min="2" max="2" width="6" style="4" customWidth="1"/>
    <col min="3" max="3" width="5.28515625" style="4" customWidth="1"/>
    <col min="4" max="4" width="7.42578125" style="4" customWidth="1"/>
    <col min="5" max="7" width="6" style="4" customWidth="1"/>
    <col min="8" max="10" width="7.85546875" style="4" customWidth="1"/>
    <col min="11" max="16384" width="10.7109375" style="4"/>
  </cols>
  <sheetData>
    <row r="6" spans="1:10">
      <c r="A6" s="185" t="s">
        <v>233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>
      <c r="A7" s="23" t="s">
        <v>232</v>
      </c>
      <c r="B7" s="24"/>
      <c r="C7" s="25"/>
      <c r="D7" s="26"/>
      <c r="E7" s="217" t="s">
        <v>34</v>
      </c>
      <c r="F7" s="218"/>
      <c r="G7" s="218"/>
      <c r="H7" s="218" t="s">
        <v>32</v>
      </c>
      <c r="I7" s="218"/>
      <c r="J7" s="218"/>
    </row>
    <row r="8" spans="1:10">
      <c r="A8" s="27" t="s">
        <v>96</v>
      </c>
      <c r="B8" s="28" t="s">
        <v>101</v>
      </c>
      <c r="C8" s="28" t="s">
        <v>94</v>
      </c>
      <c r="D8" s="28" t="s">
        <v>95</v>
      </c>
      <c r="E8" s="29" t="s">
        <v>29</v>
      </c>
      <c r="F8" s="29" t="s">
        <v>30</v>
      </c>
      <c r="G8" s="29" t="s">
        <v>31</v>
      </c>
      <c r="H8" s="29" t="s">
        <v>29</v>
      </c>
      <c r="I8" s="29" t="s">
        <v>30</v>
      </c>
      <c r="J8" s="29" t="s">
        <v>31</v>
      </c>
    </row>
    <row r="9" spans="1:10">
      <c r="A9" s="13"/>
      <c r="B9" s="14"/>
      <c r="C9" s="15"/>
      <c r="D9" s="8">
        <f>C9*B9</f>
        <v>0</v>
      </c>
      <c r="E9" s="13"/>
      <c r="F9" s="13"/>
      <c r="G9" s="13"/>
      <c r="H9" s="5">
        <f>$D9*E9</f>
        <v>0</v>
      </c>
      <c r="I9" s="5">
        <f>$D9*F9</f>
        <v>0</v>
      </c>
      <c r="J9" s="5">
        <f>$D9*G9</f>
        <v>0</v>
      </c>
    </row>
    <row r="10" spans="1:10">
      <c r="A10" s="13"/>
      <c r="B10" s="14"/>
      <c r="C10" s="15"/>
      <c r="D10" s="8">
        <f t="shared" ref="D10:D21" si="0">C10*B10</f>
        <v>0</v>
      </c>
      <c r="E10" s="13"/>
      <c r="F10" s="13"/>
      <c r="G10" s="13"/>
      <c r="H10" s="5">
        <f t="shared" ref="H10:H21" si="1">$D10*E10</f>
        <v>0</v>
      </c>
      <c r="I10" s="5">
        <f t="shared" ref="I10:I21" si="2">$D10*F10</f>
        <v>0</v>
      </c>
      <c r="J10" s="5">
        <f t="shared" ref="J10:J21" si="3">$D10*G10</f>
        <v>0</v>
      </c>
    </row>
    <row r="11" spans="1:10">
      <c r="A11" s="13"/>
      <c r="B11" s="14"/>
      <c r="C11" s="15"/>
      <c r="D11" s="8">
        <f t="shared" si="0"/>
        <v>0</v>
      </c>
      <c r="E11" s="13"/>
      <c r="F11" s="13"/>
      <c r="G11" s="13"/>
      <c r="H11" s="5">
        <f t="shared" si="1"/>
        <v>0</v>
      </c>
      <c r="I11" s="5">
        <f t="shared" si="2"/>
        <v>0</v>
      </c>
      <c r="J11" s="5">
        <f t="shared" si="3"/>
        <v>0</v>
      </c>
    </row>
    <row r="12" spans="1:10">
      <c r="A12" s="13"/>
      <c r="B12" s="14"/>
      <c r="C12" s="15"/>
      <c r="D12" s="8">
        <f t="shared" si="0"/>
        <v>0</v>
      </c>
      <c r="E12" s="13"/>
      <c r="F12" s="13"/>
      <c r="G12" s="13"/>
      <c r="H12" s="5">
        <f t="shared" si="1"/>
        <v>0</v>
      </c>
      <c r="I12" s="5">
        <f t="shared" si="2"/>
        <v>0</v>
      </c>
      <c r="J12" s="5">
        <f t="shared" si="3"/>
        <v>0</v>
      </c>
    </row>
    <row r="13" spans="1:10">
      <c r="A13" s="13"/>
      <c r="B13" s="14"/>
      <c r="C13" s="15"/>
      <c r="D13" s="8">
        <f t="shared" si="0"/>
        <v>0</v>
      </c>
      <c r="E13" s="13"/>
      <c r="F13" s="13"/>
      <c r="G13" s="13"/>
      <c r="H13" s="5">
        <f t="shared" si="1"/>
        <v>0</v>
      </c>
      <c r="I13" s="5">
        <f t="shared" si="2"/>
        <v>0</v>
      </c>
      <c r="J13" s="5">
        <f t="shared" si="3"/>
        <v>0</v>
      </c>
    </row>
    <row r="14" spans="1:10">
      <c r="A14" s="13"/>
      <c r="B14" s="14"/>
      <c r="C14" s="15"/>
      <c r="D14" s="8">
        <f t="shared" si="0"/>
        <v>0</v>
      </c>
      <c r="E14" s="13"/>
      <c r="F14" s="13"/>
      <c r="G14" s="13"/>
      <c r="H14" s="5">
        <f t="shared" si="1"/>
        <v>0</v>
      </c>
      <c r="I14" s="5">
        <f t="shared" si="2"/>
        <v>0</v>
      </c>
      <c r="J14" s="5">
        <f t="shared" si="3"/>
        <v>0</v>
      </c>
    </row>
    <row r="15" spans="1:10">
      <c r="A15" s="13"/>
      <c r="B15" s="14"/>
      <c r="C15" s="15"/>
      <c r="D15" s="8">
        <f t="shared" si="0"/>
        <v>0</v>
      </c>
      <c r="E15" s="13"/>
      <c r="F15" s="13"/>
      <c r="G15" s="13"/>
      <c r="H15" s="5">
        <f t="shared" si="1"/>
        <v>0</v>
      </c>
      <c r="I15" s="5">
        <f t="shared" si="2"/>
        <v>0</v>
      </c>
      <c r="J15" s="5">
        <f t="shared" si="3"/>
        <v>0</v>
      </c>
    </row>
    <row r="16" spans="1:10">
      <c r="A16" s="13"/>
      <c r="B16" s="14"/>
      <c r="C16" s="15"/>
      <c r="D16" s="8">
        <f t="shared" si="0"/>
        <v>0</v>
      </c>
      <c r="E16" s="13"/>
      <c r="F16" s="13"/>
      <c r="G16" s="13"/>
      <c r="H16" s="5">
        <f t="shared" si="1"/>
        <v>0</v>
      </c>
      <c r="I16" s="5">
        <f t="shared" si="2"/>
        <v>0</v>
      </c>
      <c r="J16" s="5">
        <f t="shared" si="3"/>
        <v>0</v>
      </c>
    </row>
    <row r="17" spans="1:10">
      <c r="A17" s="13"/>
      <c r="B17" s="14"/>
      <c r="C17" s="15"/>
      <c r="D17" s="8">
        <f t="shared" si="0"/>
        <v>0</v>
      </c>
      <c r="E17" s="13"/>
      <c r="F17" s="13"/>
      <c r="G17" s="13"/>
      <c r="H17" s="5">
        <f t="shared" si="1"/>
        <v>0</v>
      </c>
      <c r="I17" s="5">
        <f t="shared" si="2"/>
        <v>0</v>
      </c>
      <c r="J17" s="5">
        <f t="shared" si="3"/>
        <v>0</v>
      </c>
    </row>
    <row r="18" spans="1:10">
      <c r="A18" s="13"/>
      <c r="B18" s="14"/>
      <c r="C18" s="15"/>
      <c r="D18" s="8">
        <f t="shared" si="0"/>
        <v>0</v>
      </c>
      <c r="E18" s="13"/>
      <c r="F18" s="13"/>
      <c r="G18" s="13"/>
      <c r="H18" s="5">
        <f t="shared" si="1"/>
        <v>0</v>
      </c>
      <c r="I18" s="5">
        <f t="shared" si="2"/>
        <v>0</v>
      </c>
      <c r="J18" s="5">
        <f t="shared" si="3"/>
        <v>0</v>
      </c>
    </row>
    <row r="19" spans="1:10">
      <c r="A19" s="13"/>
      <c r="B19" s="14"/>
      <c r="C19" s="15"/>
      <c r="D19" s="8">
        <f t="shared" si="0"/>
        <v>0</v>
      </c>
      <c r="E19" s="13"/>
      <c r="F19" s="13"/>
      <c r="G19" s="13"/>
      <c r="H19" s="5">
        <f t="shared" si="1"/>
        <v>0</v>
      </c>
      <c r="I19" s="5">
        <f t="shared" si="2"/>
        <v>0</v>
      </c>
      <c r="J19" s="5">
        <f t="shared" si="3"/>
        <v>0</v>
      </c>
    </row>
    <row r="20" spans="1:10">
      <c r="A20" s="13"/>
      <c r="B20" s="14"/>
      <c r="C20" s="15"/>
      <c r="D20" s="8">
        <f t="shared" si="0"/>
        <v>0</v>
      </c>
      <c r="E20" s="13"/>
      <c r="F20" s="13"/>
      <c r="G20" s="13"/>
      <c r="H20" s="5">
        <f t="shared" si="1"/>
        <v>0</v>
      </c>
      <c r="I20" s="5">
        <f t="shared" si="2"/>
        <v>0</v>
      </c>
      <c r="J20" s="5">
        <f t="shared" si="3"/>
        <v>0</v>
      </c>
    </row>
    <row r="21" spans="1:10">
      <c r="A21" s="13"/>
      <c r="B21" s="14"/>
      <c r="C21" s="15"/>
      <c r="D21" s="8">
        <f t="shared" si="0"/>
        <v>0</v>
      </c>
      <c r="E21" s="13"/>
      <c r="F21" s="13"/>
      <c r="G21" s="13"/>
      <c r="H21" s="5">
        <f t="shared" si="1"/>
        <v>0</v>
      </c>
      <c r="I21" s="5">
        <f t="shared" si="2"/>
        <v>0</v>
      </c>
      <c r="J21" s="5">
        <f t="shared" si="3"/>
        <v>0</v>
      </c>
    </row>
    <row r="22" spans="1:10" ht="16" customHeight="1">
      <c r="A22" s="5" t="s">
        <v>234</v>
      </c>
      <c r="B22" s="9"/>
      <c r="C22" s="10"/>
      <c r="D22" s="11">
        <f>SUM(D9:D21)</f>
        <v>0</v>
      </c>
      <c r="E22" s="5"/>
      <c r="F22" s="5"/>
      <c r="G22" s="5"/>
      <c r="H22" s="12">
        <f>SUM(H9:H21)</f>
        <v>0</v>
      </c>
      <c r="I22" s="12">
        <f>SUM(I9:I21)</f>
        <v>0</v>
      </c>
      <c r="J22" s="12">
        <f>SUM(J9:J21)</f>
        <v>0</v>
      </c>
    </row>
    <row r="24" spans="1:10">
      <c r="A24" s="23" t="s">
        <v>235</v>
      </c>
      <c r="B24" s="24"/>
      <c r="C24" s="25"/>
      <c r="D24" s="26"/>
      <c r="E24" s="217" t="s">
        <v>100</v>
      </c>
      <c r="F24" s="218"/>
      <c r="G24" s="218"/>
      <c r="H24" s="218" t="s">
        <v>32</v>
      </c>
      <c r="I24" s="218"/>
      <c r="J24" s="218"/>
    </row>
    <row r="25" spans="1:10">
      <c r="A25" s="27" t="s">
        <v>96</v>
      </c>
      <c r="B25" s="28" t="s">
        <v>101</v>
      </c>
      <c r="C25" s="28" t="s">
        <v>236</v>
      </c>
      <c r="D25" s="28" t="s">
        <v>237</v>
      </c>
      <c r="E25" s="29" t="s">
        <v>29</v>
      </c>
      <c r="F25" s="29" t="s">
        <v>33</v>
      </c>
      <c r="G25" s="29" t="s">
        <v>31</v>
      </c>
      <c r="H25" s="29" t="s">
        <v>29</v>
      </c>
      <c r="I25" s="29" t="s">
        <v>30</v>
      </c>
      <c r="J25" s="29" t="s">
        <v>31</v>
      </c>
    </row>
    <row r="26" spans="1:10">
      <c r="A26" s="13"/>
      <c r="B26" s="14"/>
      <c r="C26" s="15"/>
      <c r="D26" s="8">
        <f>B26*C26</f>
        <v>0</v>
      </c>
      <c r="E26" s="18"/>
      <c r="F26" s="18"/>
      <c r="G26" s="18"/>
      <c r="H26" s="8">
        <f>$D26*E26</f>
        <v>0</v>
      </c>
      <c r="I26" s="8">
        <f t="shared" ref="I26:J26" si="4">$D26*F26</f>
        <v>0</v>
      </c>
      <c r="J26" s="8">
        <f t="shared" si="4"/>
        <v>0</v>
      </c>
    </row>
    <row r="27" spans="1:10">
      <c r="A27" s="13"/>
      <c r="B27" s="14"/>
      <c r="C27" s="15"/>
      <c r="D27" s="8">
        <f t="shared" ref="D27:D38" si="5">B27*C27</f>
        <v>0</v>
      </c>
      <c r="E27" s="18"/>
      <c r="F27" s="18"/>
      <c r="G27" s="18"/>
      <c r="H27" s="8">
        <f t="shared" ref="H27:H38" si="6">$D27*E27</f>
        <v>0</v>
      </c>
      <c r="I27" s="8">
        <f t="shared" ref="I27:I38" si="7">$D27*F27</f>
        <v>0</v>
      </c>
      <c r="J27" s="8">
        <f t="shared" ref="J27:J38" si="8">$D27*G27</f>
        <v>0</v>
      </c>
    </row>
    <row r="28" spans="1:10">
      <c r="A28" s="13"/>
      <c r="B28" s="14"/>
      <c r="C28" s="15"/>
      <c r="D28" s="8">
        <f t="shared" si="5"/>
        <v>0</v>
      </c>
      <c r="E28" s="18"/>
      <c r="F28" s="18"/>
      <c r="G28" s="18"/>
      <c r="H28" s="8">
        <f t="shared" si="6"/>
        <v>0</v>
      </c>
      <c r="I28" s="8">
        <f t="shared" si="7"/>
        <v>0</v>
      </c>
      <c r="J28" s="8">
        <f t="shared" si="8"/>
        <v>0</v>
      </c>
    </row>
    <row r="29" spans="1:10">
      <c r="A29" s="13"/>
      <c r="B29" s="14"/>
      <c r="C29" s="15"/>
      <c r="D29" s="8">
        <f t="shared" si="5"/>
        <v>0</v>
      </c>
      <c r="E29" s="18"/>
      <c r="F29" s="18"/>
      <c r="G29" s="18"/>
      <c r="H29" s="8">
        <f t="shared" si="6"/>
        <v>0</v>
      </c>
      <c r="I29" s="8">
        <f t="shared" si="7"/>
        <v>0</v>
      </c>
      <c r="J29" s="8">
        <f t="shared" si="8"/>
        <v>0</v>
      </c>
    </row>
    <row r="30" spans="1:10">
      <c r="A30" s="13"/>
      <c r="B30" s="14"/>
      <c r="C30" s="15"/>
      <c r="D30" s="8">
        <f t="shared" si="5"/>
        <v>0</v>
      </c>
      <c r="E30" s="18"/>
      <c r="F30" s="18"/>
      <c r="G30" s="18"/>
      <c r="H30" s="8">
        <f t="shared" si="6"/>
        <v>0</v>
      </c>
      <c r="I30" s="8">
        <f t="shared" si="7"/>
        <v>0</v>
      </c>
      <c r="J30" s="8">
        <f t="shared" si="8"/>
        <v>0</v>
      </c>
    </row>
    <row r="31" spans="1:10">
      <c r="A31" s="13"/>
      <c r="B31" s="14"/>
      <c r="C31" s="15"/>
      <c r="D31" s="8">
        <f t="shared" si="5"/>
        <v>0</v>
      </c>
      <c r="E31" s="18"/>
      <c r="F31" s="18"/>
      <c r="G31" s="18"/>
      <c r="H31" s="8">
        <f t="shared" si="6"/>
        <v>0</v>
      </c>
      <c r="I31" s="8">
        <f t="shared" si="7"/>
        <v>0</v>
      </c>
      <c r="J31" s="8">
        <f t="shared" si="8"/>
        <v>0</v>
      </c>
    </row>
    <row r="32" spans="1:10">
      <c r="A32" s="13"/>
      <c r="B32" s="14"/>
      <c r="C32" s="15"/>
      <c r="D32" s="8">
        <f t="shared" si="5"/>
        <v>0</v>
      </c>
      <c r="E32" s="18"/>
      <c r="F32" s="18"/>
      <c r="G32" s="18"/>
      <c r="H32" s="8">
        <f t="shared" si="6"/>
        <v>0</v>
      </c>
      <c r="I32" s="8">
        <f t="shared" si="7"/>
        <v>0</v>
      </c>
      <c r="J32" s="8">
        <f t="shared" si="8"/>
        <v>0</v>
      </c>
    </row>
    <row r="33" spans="1:10">
      <c r="A33" s="13"/>
      <c r="B33" s="14"/>
      <c r="C33" s="15"/>
      <c r="D33" s="8">
        <f t="shared" si="5"/>
        <v>0</v>
      </c>
      <c r="E33" s="18"/>
      <c r="F33" s="18"/>
      <c r="G33" s="18"/>
      <c r="H33" s="8">
        <f t="shared" si="6"/>
        <v>0</v>
      </c>
      <c r="I33" s="8">
        <f t="shared" si="7"/>
        <v>0</v>
      </c>
      <c r="J33" s="8">
        <f t="shared" si="8"/>
        <v>0</v>
      </c>
    </row>
    <row r="34" spans="1:10">
      <c r="A34" s="13"/>
      <c r="B34" s="14"/>
      <c r="C34" s="15"/>
      <c r="D34" s="8">
        <f t="shared" si="5"/>
        <v>0</v>
      </c>
      <c r="E34" s="18"/>
      <c r="F34" s="18"/>
      <c r="G34" s="18"/>
      <c r="H34" s="8">
        <f t="shared" si="6"/>
        <v>0</v>
      </c>
      <c r="I34" s="8">
        <f t="shared" si="7"/>
        <v>0</v>
      </c>
      <c r="J34" s="8">
        <f t="shared" si="8"/>
        <v>0</v>
      </c>
    </row>
    <row r="35" spans="1:10">
      <c r="A35" s="13"/>
      <c r="B35" s="14"/>
      <c r="C35" s="15"/>
      <c r="D35" s="8">
        <f t="shared" si="5"/>
        <v>0</v>
      </c>
      <c r="E35" s="18"/>
      <c r="F35" s="18"/>
      <c r="G35" s="18"/>
      <c r="H35" s="8">
        <f t="shared" si="6"/>
        <v>0</v>
      </c>
      <c r="I35" s="8">
        <f t="shared" si="7"/>
        <v>0</v>
      </c>
      <c r="J35" s="8">
        <f t="shared" si="8"/>
        <v>0</v>
      </c>
    </row>
    <row r="36" spans="1:10">
      <c r="A36" s="13"/>
      <c r="B36" s="14"/>
      <c r="C36" s="15"/>
      <c r="D36" s="8">
        <f t="shared" si="5"/>
        <v>0</v>
      </c>
      <c r="E36" s="18"/>
      <c r="F36" s="18"/>
      <c r="G36" s="18"/>
      <c r="H36" s="8">
        <f t="shared" si="6"/>
        <v>0</v>
      </c>
      <c r="I36" s="8">
        <f t="shared" si="7"/>
        <v>0</v>
      </c>
      <c r="J36" s="8">
        <f t="shared" si="8"/>
        <v>0</v>
      </c>
    </row>
    <row r="37" spans="1:10">
      <c r="A37" s="13"/>
      <c r="B37" s="14"/>
      <c r="C37" s="15"/>
      <c r="D37" s="8">
        <f t="shared" si="5"/>
        <v>0</v>
      </c>
      <c r="E37" s="18"/>
      <c r="F37" s="18"/>
      <c r="G37" s="18"/>
      <c r="H37" s="8">
        <f t="shared" si="6"/>
        <v>0</v>
      </c>
      <c r="I37" s="8">
        <f t="shared" si="7"/>
        <v>0</v>
      </c>
      <c r="J37" s="8">
        <f t="shared" si="8"/>
        <v>0</v>
      </c>
    </row>
    <row r="38" spans="1:10">
      <c r="A38" s="13"/>
      <c r="B38" s="14"/>
      <c r="C38" s="15"/>
      <c r="D38" s="8">
        <f t="shared" si="5"/>
        <v>0</v>
      </c>
      <c r="E38" s="18"/>
      <c r="F38" s="18"/>
      <c r="G38" s="18"/>
      <c r="H38" s="8">
        <f t="shared" si="6"/>
        <v>0</v>
      </c>
      <c r="I38" s="8">
        <f t="shared" si="7"/>
        <v>0</v>
      </c>
      <c r="J38" s="8">
        <f t="shared" si="8"/>
        <v>0</v>
      </c>
    </row>
    <row r="39" spans="1:10">
      <c r="A39" s="5" t="s">
        <v>0</v>
      </c>
      <c r="B39" s="9"/>
      <c r="C39" s="10"/>
      <c r="D39" s="186">
        <f>SUM(D26:D38)</f>
        <v>0</v>
      </c>
      <c r="E39" s="5"/>
      <c r="F39" s="5"/>
      <c r="G39" s="5"/>
      <c r="H39" s="11">
        <f>SUM(H26:H38)</f>
        <v>0</v>
      </c>
      <c r="I39" s="11">
        <f>SUM(I26:I38)</f>
        <v>0</v>
      </c>
      <c r="J39" s="11">
        <f>SUM(J26:J38)</f>
        <v>0</v>
      </c>
    </row>
    <row r="41" spans="1:10">
      <c r="A41" s="51"/>
      <c r="B41" s="50"/>
      <c r="C41" s="49"/>
      <c r="D41" s="50"/>
      <c r="E41" s="51"/>
      <c r="F41" s="51"/>
      <c r="G41" s="51"/>
      <c r="H41" s="51"/>
      <c r="I41" s="51"/>
      <c r="J41" s="51"/>
    </row>
    <row r="42" spans="1:10">
      <c r="A42" s="45" t="s">
        <v>238</v>
      </c>
      <c r="B42" s="46"/>
      <c r="C42" s="47"/>
      <c r="D42" s="48"/>
      <c r="E42" s="219" t="s">
        <v>240</v>
      </c>
      <c r="F42" s="220"/>
      <c r="G42" s="220"/>
      <c r="H42" s="220" t="s">
        <v>243</v>
      </c>
      <c r="I42" s="220"/>
      <c r="J42" s="220"/>
    </row>
    <row r="43" spans="1:10">
      <c r="A43" s="27"/>
      <c r="B43" s="28" t="s">
        <v>239</v>
      </c>
      <c r="C43" s="28" t="s">
        <v>236</v>
      </c>
      <c r="D43" s="28" t="s">
        <v>237</v>
      </c>
      <c r="E43" s="124" t="s">
        <v>29</v>
      </c>
      <c r="F43" s="124" t="s">
        <v>241</v>
      </c>
      <c r="G43" s="124" t="s">
        <v>242</v>
      </c>
      <c r="H43" s="124" t="s">
        <v>29</v>
      </c>
      <c r="I43" s="124" t="s">
        <v>30</v>
      </c>
      <c r="J43" s="124" t="s">
        <v>31</v>
      </c>
    </row>
    <row r="44" spans="1:10">
      <c r="A44" s="215"/>
      <c r="B44" s="215"/>
      <c r="C44" s="215"/>
      <c r="D44" s="187">
        <f>B44*C44/100</f>
        <v>0</v>
      </c>
      <c r="E44" s="215"/>
      <c r="F44" s="215"/>
      <c r="G44" s="215"/>
      <c r="H44" s="187">
        <f>$D44*E44</f>
        <v>0</v>
      </c>
      <c r="I44" s="187">
        <f t="shared" ref="I44" si="9">$D44*F44</f>
        <v>0</v>
      </c>
      <c r="J44" s="187">
        <f t="shared" ref="J44" si="10">$D44*G44</f>
        <v>0</v>
      </c>
    </row>
    <row r="45" spans="1:10">
      <c r="A45" s="216"/>
      <c r="B45" s="216"/>
      <c r="C45" s="216"/>
      <c r="D45" s="187">
        <f t="shared" ref="D45:D51" si="11">B45*C45/100</f>
        <v>0</v>
      </c>
      <c r="E45" s="216"/>
      <c r="F45" s="216"/>
      <c r="G45" s="216"/>
      <c r="H45" s="187">
        <f t="shared" ref="H45:H51" si="12">$D45*E45</f>
        <v>0</v>
      </c>
      <c r="I45" s="187">
        <f t="shared" ref="I45:I51" si="13">$D45*F45</f>
        <v>0</v>
      </c>
      <c r="J45" s="187">
        <f t="shared" ref="J45:J51" si="14">$D45*G45</f>
        <v>0</v>
      </c>
    </row>
    <row r="46" spans="1:10">
      <c r="A46" s="216"/>
      <c r="B46" s="216"/>
      <c r="C46" s="216"/>
      <c r="D46" s="187">
        <f t="shared" si="11"/>
        <v>0</v>
      </c>
      <c r="E46" s="216"/>
      <c r="F46" s="216"/>
      <c r="G46" s="216"/>
      <c r="H46" s="187">
        <f t="shared" si="12"/>
        <v>0</v>
      </c>
      <c r="I46" s="187">
        <f t="shared" si="13"/>
        <v>0</v>
      </c>
      <c r="J46" s="187">
        <f t="shared" si="14"/>
        <v>0</v>
      </c>
    </row>
    <row r="47" spans="1:10">
      <c r="A47" s="216"/>
      <c r="B47" s="216"/>
      <c r="C47" s="216"/>
      <c r="D47" s="187">
        <f t="shared" si="11"/>
        <v>0</v>
      </c>
      <c r="E47" s="216"/>
      <c r="F47" s="216"/>
      <c r="G47" s="216"/>
      <c r="H47" s="187">
        <f t="shared" si="12"/>
        <v>0</v>
      </c>
      <c r="I47" s="187">
        <f t="shared" si="13"/>
        <v>0</v>
      </c>
      <c r="J47" s="187">
        <f t="shared" si="14"/>
        <v>0</v>
      </c>
    </row>
    <row r="48" spans="1:10">
      <c r="A48" s="216"/>
      <c r="B48" s="216"/>
      <c r="C48" s="216"/>
      <c r="D48" s="187">
        <f t="shared" si="11"/>
        <v>0</v>
      </c>
      <c r="E48" s="216"/>
      <c r="F48" s="216"/>
      <c r="G48" s="216"/>
      <c r="H48" s="187">
        <f t="shared" si="12"/>
        <v>0</v>
      </c>
      <c r="I48" s="187">
        <f t="shared" si="13"/>
        <v>0</v>
      </c>
      <c r="J48" s="187">
        <f t="shared" si="14"/>
        <v>0</v>
      </c>
    </row>
    <row r="49" spans="1:10">
      <c r="A49" s="216"/>
      <c r="B49" s="216"/>
      <c r="C49" s="216"/>
      <c r="D49" s="187">
        <f t="shared" si="11"/>
        <v>0</v>
      </c>
      <c r="E49" s="216"/>
      <c r="F49" s="216"/>
      <c r="G49" s="216"/>
      <c r="H49" s="187">
        <f t="shared" si="12"/>
        <v>0</v>
      </c>
      <c r="I49" s="187">
        <f t="shared" si="13"/>
        <v>0</v>
      </c>
      <c r="J49" s="187">
        <f t="shared" si="14"/>
        <v>0</v>
      </c>
    </row>
    <row r="50" spans="1:10">
      <c r="A50" s="216"/>
      <c r="B50" s="216"/>
      <c r="C50" s="216"/>
      <c r="D50" s="187">
        <f t="shared" si="11"/>
        <v>0</v>
      </c>
      <c r="E50" s="216"/>
      <c r="F50" s="216"/>
      <c r="G50" s="216"/>
      <c r="H50" s="187">
        <f t="shared" si="12"/>
        <v>0</v>
      </c>
      <c r="I50" s="187">
        <f t="shared" si="13"/>
        <v>0</v>
      </c>
      <c r="J50" s="187">
        <f t="shared" si="14"/>
        <v>0</v>
      </c>
    </row>
    <row r="51" spans="1:10">
      <c r="A51" s="216"/>
      <c r="B51" s="216"/>
      <c r="C51" s="216"/>
      <c r="D51" s="187">
        <f t="shared" si="11"/>
        <v>0</v>
      </c>
      <c r="E51" s="216"/>
      <c r="F51" s="216"/>
      <c r="G51" s="216"/>
      <c r="H51" s="187">
        <f t="shared" si="12"/>
        <v>0</v>
      </c>
      <c r="I51" s="187">
        <f t="shared" si="13"/>
        <v>0</v>
      </c>
      <c r="J51" s="187">
        <f t="shared" si="14"/>
        <v>0</v>
      </c>
    </row>
    <row r="52" spans="1:10">
      <c r="A52" s="188" t="s">
        <v>213</v>
      </c>
      <c r="B52" s="189"/>
      <c r="C52" s="189"/>
      <c r="D52" s="191">
        <f>SUM(D44:D51)</f>
        <v>0</v>
      </c>
      <c r="E52" s="189"/>
      <c r="F52" s="189"/>
      <c r="G52" s="189"/>
      <c r="H52" s="190"/>
      <c r="I52" s="190"/>
      <c r="J52" s="190"/>
    </row>
    <row r="53" spans="1:10">
      <c r="A53" s="30"/>
      <c r="B53" s="32"/>
      <c r="C53" s="31"/>
      <c r="D53" s="32"/>
      <c r="E53" s="30"/>
      <c r="F53" s="30"/>
      <c r="G53" s="30"/>
      <c r="H53" s="30"/>
      <c r="I53" s="30"/>
      <c r="J53" s="30"/>
    </row>
    <row r="54" spans="1:10">
      <c r="A54" s="54"/>
      <c r="B54" s="53"/>
      <c r="C54" s="52"/>
      <c r="D54" s="53"/>
      <c r="E54" s="54"/>
      <c r="F54" s="54"/>
      <c r="G54" s="54"/>
      <c r="H54" s="54"/>
      <c r="I54" s="54"/>
      <c r="J54" s="54"/>
    </row>
    <row r="55" spans="1:10">
      <c r="A55" s="45" t="s">
        <v>129</v>
      </c>
      <c r="B55" s="46"/>
      <c r="C55" s="47"/>
      <c r="D55" s="48"/>
      <c r="E55" s="219" t="s">
        <v>100</v>
      </c>
      <c r="F55" s="220"/>
      <c r="G55" s="220"/>
      <c r="H55" s="220" t="s">
        <v>32</v>
      </c>
      <c r="I55" s="220"/>
      <c r="J55" s="220"/>
    </row>
    <row r="56" spans="1:10">
      <c r="A56" s="27" t="s">
        <v>96</v>
      </c>
      <c r="B56" s="28" t="s">
        <v>130</v>
      </c>
      <c r="C56" s="28"/>
      <c r="D56" s="28"/>
      <c r="E56" s="29" t="s">
        <v>29</v>
      </c>
      <c r="F56" s="29" t="s">
        <v>98</v>
      </c>
      <c r="G56" s="29" t="s">
        <v>99</v>
      </c>
      <c r="H56" s="29" t="s">
        <v>29</v>
      </c>
      <c r="I56" s="29" t="s">
        <v>30</v>
      </c>
      <c r="J56" s="29" t="s">
        <v>31</v>
      </c>
    </row>
    <row r="57" spans="1:10">
      <c r="A57" s="13"/>
      <c r="B57" s="14"/>
      <c r="C57" s="17"/>
      <c r="D57" s="8"/>
      <c r="E57" s="18"/>
      <c r="F57" s="18"/>
      <c r="G57" s="18"/>
      <c r="H57" s="8">
        <f>$B57*E57</f>
        <v>0</v>
      </c>
      <c r="I57" s="8">
        <f>$B57*F57*0.427</f>
        <v>0</v>
      </c>
      <c r="J57" s="8">
        <f>$B57*G57*0.83</f>
        <v>0</v>
      </c>
    </row>
    <row r="58" spans="1:10">
      <c r="A58" s="13"/>
      <c r="B58" s="14"/>
      <c r="C58" s="17"/>
      <c r="D58" s="8"/>
      <c r="E58" s="18"/>
      <c r="F58" s="18"/>
      <c r="G58" s="18"/>
      <c r="H58" s="8">
        <f t="shared" ref="H58:H63" si="15">$B58*E58</f>
        <v>0</v>
      </c>
      <c r="I58" s="8">
        <f t="shared" ref="I58:I63" si="16">$B58*F58*0.427</f>
        <v>0</v>
      </c>
      <c r="J58" s="8">
        <f t="shared" ref="J58:J63" si="17">$B58*G58*0.83</f>
        <v>0</v>
      </c>
    </row>
    <row r="59" spans="1:10">
      <c r="A59" s="13"/>
      <c r="B59" s="14"/>
      <c r="C59" s="17"/>
      <c r="D59" s="8"/>
      <c r="E59" s="18"/>
      <c r="F59" s="18"/>
      <c r="G59" s="18"/>
      <c r="H59" s="8">
        <f t="shared" si="15"/>
        <v>0</v>
      </c>
      <c r="I59" s="8">
        <f t="shared" si="16"/>
        <v>0</v>
      </c>
      <c r="J59" s="8">
        <f t="shared" si="17"/>
        <v>0</v>
      </c>
    </row>
    <row r="60" spans="1:10">
      <c r="A60" s="13"/>
      <c r="B60" s="14"/>
      <c r="C60" s="17"/>
      <c r="D60" s="8"/>
      <c r="E60" s="18"/>
      <c r="F60" s="18"/>
      <c r="G60" s="18"/>
      <c r="H60" s="8">
        <f t="shared" si="15"/>
        <v>0</v>
      </c>
      <c r="I60" s="8">
        <f t="shared" si="16"/>
        <v>0</v>
      </c>
      <c r="J60" s="8">
        <f t="shared" si="17"/>
        <v>0</v>
      </c>
    </row>
    <row r="61" spans="1:10">
      <c r="A61" s="13"/>
      <c r="B61" s="14"/>
      <c r="C61" s="17"/>
      <c r="D61" s="8"/>
      <c r="E61" s="18"/>
      <c r="F61" s="18"/>
      <c r="G61" s="18"/>
      <c r="H61" s="8">
        <f t="shared" si="15"/>
        <v>0</v>
      </c>
      <c r="I61" s="8">
        <f t="shared" si="16"/>
        <v>0</v>
      </c>
      <c r="J61" s="8">
        <f t="shared" si="17"/>
        <v>0</v>
      </c>
    </row>
    <row r="62" spans="1:10">
      <c r="A62" s="13"/>
      <c r="B62" s="14"/>
      <c r="C62" s="17"/>
      <c r="D62" s="8"/>
      <c r="E62" s="18"/>
      <c r="F62" s="18"/>
      <c r="G62" s="18"/>
      <c r="H62" s="8">
        <f t="shared" si="15"/>
        <v>0</v>
      </c>
      <c r="I62" s="8">
        <f t="shared" si="16"/>
        <v>0</v>
      </c>
      <c r="J62" s="8">
        <f t="shared" si="17"/>
        <v>0</v>
      </c>
    </row>
    <row r="63" spans="1:10">
      <c r="A63" s="13"/>
      <c r="B63" s="14"/>
      <c r="C63" s="17"/>
      <c r="D63" s="8"/>
      <c r="E63" s="18"/>
      <c r="F63" s="18"/>
      <c r="G63" s="18"/>
      <c r="H63" s="8">
        <f t="shared" si="15"/>
        <v>0</v>
      </c>
      <c r="I63" s="8">
        <f t="shared" si="16"/>
        <v>0</v>
      </c>
      <c r="J63" s="8">
        <f t="shared" si="17"/>
        <v>0</v>
      </c>
    </row>
    <row r="64" spans="1:10">
      <c r="A64" s="5" t="s">
        <v>0</v>
      </c>
      <c r="B64" s="11">
        <f>SUM(B57:B63)</f>
        <v>0</v>
      </c>
      <c r="C64" s="10"/>
      <c r="D64" s="8"/>
      <c r="E64" s="5"/>
      <c r="F64" s="5"/>
      <c r="G64" s="5"/>
      <c r="H64" s="11">
        <f>SUM(H57:H63)</f>
        <v>0</v>
      </c>
      <c r="I64" s="11">
        <f>SUM(I57:I63)</f>
        <v>0</v>
      </c>
      <c r="J64" s="11">
        <f>SUM(J57:J63)</f>
        <v>0</v>
      </c>
    </row>
    <row r="68" spans="1:10">
      <c r="A68" s="23" t="s">
        <v>19</v>
      </c>
      <c r="B68" s="24"/>
      <c r="C68" s="25"/>
      <c r="D68" s="26"/>
      <c r="E68" s="217" t="s">
        <v>100</v>
      </c>
      <c r="F68" s="218"/>
      <c r="G68" s="218"/>
      <c r="H68" s="218" t="s">
        <v>32</v>
      </c>
      <c r="I68" s="218"/>
      <c r="J68" s="218"/>
    </row>
    <row r="69" spans="1:10">
      <c r="A69" s="27" t="s">
        <v>96</v>
      </c>
      <c r="B69" s="28" t="s">
        <v>156</v>
      </c>
      <c r="C69" s="28"/>
      <c r="D69" s="28"/>
      <c r="E69" s="29" t="s">
        <v>29</v>
      </c>
      <c r="F69" s="29" t="s">
        <v>98</v>
      </c>
      <c r="G69" s="29" t="s">
        <v>99</v>
      </c>
      <c r="H69" s="29" t="s">
        <v>29</v>
      </c>
      <c r="I69" s="29" t="s">
        <v>30</v>
      </c>
      <c r="J69" s="29" t="s">
        <v>31</v>
      </c>
    </row>
    <row r="70" spans="1:10">
      <c r="A70" s="13"/>
      <c r="B70" s="14"/>
      <c r="C70" s="17"/>
      <c r="D70" s="8"/>
      <c r="E70" s="18"/>
      <c r="F70" s="18"/>
      <c r="G70" s="18"/>
      <c r="H70" s="8">
        <f>$B70*E70</f>
        <v>0</v>
      </c>
      <c r="I70" s="8">
        <f>$B70*F70*0.427</f>
        <v>0</v>
      </c>
      <c r="J70" s="8">
        <f>$B70*G70*0.83</f>
        <v>0</v>
      </c>
    </row>
    <row r="71" spans="1:10">
      <c r="A71" s="13"/>
      <c r="B71" s="14"/>
      <c r="C71" s="17"/>
      <c r="D71" s="8"/>
      <c r="E71" s="18"/>
      <c r="F71" s="18"/>
      <c r="G71" s="18"/>
      <c r="H71" s="8">
        <f>$B71*E71/1000</f>
        <v>0</v>
      </c>
      <c r="I71" s="8">
        <f>$B71*F71/1000/0.427</f>
        <v>0</v>
      </c>
      <c r="J71" s="8">
        <f>$B71*G71/1000*0.83</f>
        <v>0</v>
      </c>
    </row>
    <row r="72" spans="1:10">
      <c r="A72" s="13"/>
      <c r="B72" s="14"/>
      <c r="C72" s="17"/>
      <c r="D72" s="8"/>
      <c r="E72" s="18"/>
      <c r="F72" s="18"/>
      <c r="G72" s="18"/>
      <c r="H72" s="8">
        <f>$B72*E72/1000</f>
        <v>0</v>
      </c>
      <c r="I72" s="8">
        <f>$B72*F72/1000/0.427</f>
        <v>0</v>
      </c>
      <c r="J72" s="8">
        <f>$B72*G72/1000*0.83</f>
        <v>0</v>
      </c>
    </row>
    <row r="73" spans="1:10">
      <c r="A73" s="211" t="s">
        <v>0</v>
      </c>
      <c r="B73" s="212">
        <f>SUM(B70:B72)</f>
        <v>0</v>
      </c>
      <c r="C73" s="213"/>
      <c r="D73" s="214"/>
      <c r="E73" s="211"/>
      <c r="F73" s="211"/>
      <c r="G73" s="211"/>
      <c r="H73" s="212">
        <f>SUM(H70:H72)</f>
        <v>0</v>
      </c>
      <c r="I73" s="212">
        <f>SUM(I70:I72)</f>
        <v>0</v>
      </c>
      <c r="J73" s="212">
        <f>SUM(J70:J72)</f>
        <v>0</v>
      </c>
    </row>
    <row r="74" spans="1:10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6" spans="1:10">
      <c r="A76" s="23" t="s">
        <v>1</v>
      </c>
      <c r="B76" s="24"/>
      <c r="C76" s="25"/>
      <c r="D76" s="26"/>
      <c r="E76" s="217" t="s">
        <v>100</v>
      </c>
      <c r="F76" s="218"/>
      <c r="G76" s="218"/>
      <c r="H76" s="218" t="s">
        <v>32</v>
      </c>
      <c r="I76" s="218"/>
      <c r="J76" s="218"/>
    </row>
    <row r="77" spans="1:10">
      <c r="A77" s="27" t="s">
        <v>96</v>
      </c>
      <c r="B77" s="28" t="s">
        <v>101</v>
      </c>
      <c r="C77" s="28"/>
      <c r="D77" s="28"/>
      <c r="E77" s="29" t="s">
        <v>29</v>
      </c>
      <c r="F77" s="29" t="s">
        <v>98</v>
      </c>
      <c r="G77" s="29" t="s">
        <v>99</v>
      </c>
      <c r="H77" s="29" t="s">
        <v>29</v>
      </c>
      <c r="I77" s="29" t="s">
        <v>30</v>
      </c>
      <c r="J77" s="29" t="s">
        <v>31</v>
      </c>
    </row>
    <row r="78" spans="1:10">
      <c r="A78" s="13" t="s">
        <v>264</v>
      </c>
      <c r="B78" s="14"/>
      <c r="C78" s="17"/>
      <c r="D78" s="8"/>
      <c r="E78" s="18"/>
      <c r="F78" s="18"/>
      <c r="G78" s="18"/>
      <c r="H78" s="8">
        <f>$B78*E78</f>
        <v>0</v>
      </c>
      <c r="I78" s="8">
        <f>$B78*F78*0.437</f>
        <v>0</v>
      </c>
      <c r="J78" s="8">
        <f>$B78*G78*0.83</f>
        <v>0</v>
      </c>
    </row>
    <row r="79" spans="1:10">
      <c r="A79" s="13"/>
      <c r="B79" s="14"/>
      <c r="C79" s="17"/>
      <c r="D79" s="8"/>
      <c r="E79" s="18"/>
      <c r="F79" s="18"/>
      <c r="G79" s="18"/>
      <c r="H79" s="8">
        <f>$B79*E79/1000</f>
        <v>0</v>
      </c>
      <c r="I79" s="8">
        <f>$B79*F79*0.437</f>
        <v>0</v>
      </c>
      <c r="J79" s="8">
        <f>$B79*G79/1000*0.83</f>
        <v>0</v>
      </c>
    </row>
    <row r="80" spans="1:10">
      <c r="A80" s="13"/>
      <c r="B80" s="14"/>
      <c r="C80" s="17"/>
      <c r="D80" s="8"/>
      <c r="E80" s="18"/>
      <c r="F80" s="18"/>
      <c r="G80" s="18"/>
      <c r="H80" s="8">
        <f>$B80*E80/1000</f>
        <v>0</v>
      </c>
      <c r="I80" s="8">
        <f>$B80*F80*0.437</f>
        <v>0</v>
      </c>
      <c r="J80" s="8">
        <f>$B80*G80/1000*0.83</f>
        <v>0</v>
      </c>
    </row>
    <row r="81" spans="1:10">
      <c r="A81" s="13"/>
      <c r="B81" s="14"/>
      <c r="C81" s="17"/>
      <c r="D81" s="8"/>
      <c r="E81" s="18"/>
      <c r="F81" s="18"/>
      <c r="G81" s="18"/>
      <c r="H81" s="8">
        <f>$B81*E81/1000</f>
        <v>0</v>
      </c>
      <c r="I81" s="8">
        <f>$B81*F81*0.437</f>
        <v>0</v>
      </c>
      <c r="J81" s="8">
        <f>$B81*G81/1000*0.83</f>
        <v>0</v>
      </c>
    </row>
    <row r="82" spans="1:10" ht="15" customHeight="1">
      <c r="A82" s="5" t="s">
        <v>0</v>
      </c>
      <c r="B82" s="9"/>
      <c r="C82" s="10"/>
      <c r="D82" s="8"/>
      <c r="E82" s="5"/>
      <c r="F82" s="5"/>
      <c r="G82" s="5"/>
      <c r="H82" s="11">
        <f>SUM(H78:H81)</f>
        <v>0</v>
      </c>
      <c r="I82" s="11">
        <f>SUM(I78:I81)</f>
        <v>0</v>
      </c>
      <c r="J82" s="11">
        <f>SUM(J78:J81)</f>
        <v>0</v>
      </c>
    </row>
    <row r="85" spans="1:10">
      <c r="A85" s="16" t="s">
        <v>2</v>
      </c>
      <c r="B85" s="1"/>
      <c r="C85" s="2"/>
      <c r="D85" s="3"/>
      <c r="E85" s="221" t="s">
        <v>126</v>
      </c>
      <c r="F85" s="222"/>
      <c r="G85" s="222"/>
      <c r="H85" s="222" t="s">
        <v>32</v>
      </c>
      <c r="I85" s="222"/>
      <c r="J85" s="222"/>
    </row>
    <row r="86" spans="1:10">
      <c r="A86" s="5"/>
      <c r="B86" s="6" t="s">
        <v>119</v>
      </c>
      <c r="C86" s="6" t="s">
        <v>120</v>
      </c>
      <c r="D86" s="6" t="s">
        <v>121</v>
      </c>
      <c r="E86" s="7" t="s">
        <v>29</v>
      </c>
      <c r="F86" s="7" t="s">
        <v>30</v>
      </c>
      <c r="G86" s="7" t="s">
        <v>31</v>
      </c>
      <c r="H86" s="7" t="s">
        <v>29</v>
      </c>
      <c r="I86" s="7" t="s">
        <v>30</v>
      </c>
      <c r="J86" s="7" t="s">
        <v>31</v>
      </c>
    </row>
    <row r="87" spans="1:10">
      <c r="A87" s="20" t="s">
        <v>122</v>
      </c>
      <c r="B87" s="14"/>
      <c r="C87" s="21">
        <v>750</v>
      </c>
      <c r="D87" s="8">
        <f>C87*B87</f>
        <v>0</v>
      </c>
      <c r="E87" s="22">
        <v>22.5</v>
      </c>
      <c r="F87" s="22">
        <v>7.4</v>
      </c>
      <c r="G87" s="22">
        <v>2.0499999999999998</v>
      </c>
      <c r="H87" s="5">
        <f t="shared" ref="H87:J91" si="18">$D87*E87/1000</f>
        <v>0</v>
      </c>
      <c r="I87" s="5">
        <f t="shared" si="18"/>
        <v>0</v>
      </c>
      <c r="J87" s="5">
        <f t="shared" si="18"/>
        <v>0</v>
      </c>
    </row>
    <row r="88" spans="1:10">
      <c r="A88" s="20" t="s">
        <v>123</v>
      </c>
      <c r="B88" s="14"/>
      <c r="C88" s="21">
        <v>650</v>
      </c>
      <c r="D88" s="8">
        <f>C88*B88</f>
        <v>0</v>
      </c>
      <c r="E88" s="22">
        <v>22.5</v>
      </c>
      <c r="F88" s="22">
        <v>7.4</v>
      </c>
      <c r="G88" s="22">
        <v>2.0499999999999998</v>
      </c>
      <c r="H88" s="5">
        <f t="shared" si="18"/>
        <v>0</v>
      </c>
      <c r="I88" s="5">
        <f t="shared" si="18"/>
        <v>0</v>
      </c>
      <c r="J88" s="5">
        <f t="shared" si="18"/>
        <v>0</v>
      </c>
    </row>
    <row r="89" spans="1:10">
      <c r="A89" s="20" t="s">
        <v>124</v>
      </c>
      <c r="B89" s="14"/>
      <c r="C89" s="21">
        <v>450</v>
      </c>
      <c r="D89" s="8">
        <f>C89*B89</f>
        <v>0</v>
      </c>
      <c r="E89" s="22">
        <v>25</v>
      </c>
      <c r="F89" s="22">
        <v>7.4</v>
      </c>
      <c r="G89" s="22">
        <v>2.0499999999999998</v>
      </c>
      <c r="H89" s="5">
        <f t="shared" si="18"/>
        <v>0</v>
      </c>
      <c r="I89" s="5">
        <f t="shared" si="18"/>
        <v>0</v>
      </c>
      <c r="J89" s="5">
        <f t="shared" si="18"/>
        <v>0</v>
      </c>
    </row>
    <row r="90" spans="1:10">
      <c r="A90" s="20" t="s">
        <v>127</v>
      </c>
      <c r="B90" s="14"/>
      <c r="C90" s="21">
        <v>50</v>
      </c>
      <c r="D90" s="8">
        <f>C90*B90</f>
        <v>0</v>
      </c>
      <c r="E90" s="22">
        <v>29</v>
      </c>
      <c r="F90" s="22">
        <v>7.4</v>
      </c>
      <c r="G90" s="22">
        <v>1.91</v>
      </c>
      <c r="H90" s="5">
        <f t="shared" si="18"/>
        <v>0</v>
      </c>
      <c r="I90" s="5">
        <f t="shared" si="18"/>
        <v>0</v>
      </c>
      <c r="J90" s="5">
        <f t="shared" si="18"/>
        <v>0</v>
      </c>
    </row>
    <row r="91" spans="1:10">
      <c r="A91" s="13" t="s">
        <v>128</v>
      </c>
      <c r="B91" s="14"/>
      <c r="C91" s="14"/>
      <c r="D91" s="8">
        <f>C91*B91</f>
        <v>0</v>
      </c>
      <c r="E91" s="19"/>
      <c r="F91" s="19"/>
      <c r="G91" s="19"/>
      <c r="H91" s="5">
        <f t="shared" si="18"/>
        <v>0</v>
      </c>
      <c r="I91" s="5">
        <f t="shared" si="18"/>
        <v>0</v>
      </c>
      <c r="J91" s="5">
        <f t="shared" si="18"/>
        <v>0</v>
      </c>
    </row>
    <row r="92" spans="1:10">
      <c r="A92" s="5" t="s">
        <v>125</v>
      </c>
      <c r="B92" s="9"/>
      <c r="C92" s="10"/>
      <c r="D92" s="11">
        <f>SUM(D87:D91)</f>
        <v>0</v>
      </c>
      <c r="E92" s="5"/>
      <c r="F92" s="5"/>
      <c r="G92" s="5"/>
      <c r="H92" s="12">
        <f>SUM(H87:H91)</f>
        <v>0</v>
      </c>
      <c r="I92" s="12">
        <f>SUM(I87:I91)</f>
        <v>0</v>
      </c>
      <c r="J92" s="12">
        <f>SUM(J87:J91)</f>
        <v>0</v>
      </c>
    </row>
    <row r="97" spans="1:10">
      <c r="A97" s="23" t="s">
        <v>7</v>
      </c>
      <c r="B97" s="24"/>
      <c r="C97" s="25"/>
      <c r="D97" s="26"/>
      <c r="E97" s="217"/>
      <c r="F97" s="218"/>
      <c r="G97" s="218"/>
      <c r="H97" s="218" t="s">
        <v>32</v>
      </c>
      <c r="I97" s="218"/>
      <c r="J97" s="218"/>
    </row>
    <row r="98" spans="1:10">
      <c r="A98" s="27"/>
      <c r="B98" s="28" t="s">
        <v>5</v>
      </c>
      <c r="C98" s="28" t="s">
        <v>6</v>
      </c>
      <c r="D98" s="28"/>
      <c r="E98" s="29"/>
      <c r="F98" s="29"/>
      <c r="G98" s="29"/>
      <c r="H98" s="29" t="s">
        <v>29</v>
      </c>
      <c r="I98" s="29" t="s">
        <v>30</v>
      </c>
      <c r="J98" s="29" t="s">
        <v>31</v>
      </c>
    </row>
    <row r="99" spans="1:10">
      <c r="A99" s="13" t="s">
        <v>3</v>
      </c>
      <c r="B99" s="19"/>
      <c r="C99" s="21">
        <v>25</v>
      </c>
      <c r="D99" s="8"/>
      <c r="E99" s="20"/>
      <c r="F99" s="20"/>
      <c r="G99" s="20"/>
      <c r="H99" s="5">
        <f>C99*B99</f>
        <v>0</v>
      </c>
      <c r="I99" s="5">
        <f>$D99*F99/1000</f>
        <v>0</v>
      </c>
      <c r="J99" s="5">
        <f>$D99*G99/1000</f>
        <v>0</v>
      </c>
    </row>
    <row r="100" spans="1:10">
      <c r="A100" s="13" t="s">
        <v>4</v>
      </c>
      <c r="B100" s="19"/>
      <c r="C100" s="14"/>
      <c r="D100" s="8"/>
      <c r="E100" s="20"/>
      <c r="F100" s="20"/>
      <c r="G100" s="20"/>
      <c r="H100" s="5">
        <f>$D100*E100/1000</f>
        <v>0</v>
      </c>
      <c r="I100" s="5">
        <f>$D100*F100/1000</f>
        <v>0</v>
      </c>
      <c r="J100" s="5">
        <f>$D100*G100/1000</f>
        <v>0</v>
      </c>
    </row>
    <row r="101" spans="1:10">
      <c r="A101" s="5" t="s">
        <v>97</v>
      </c>
      <c r="B101" s="9"/>
      <c r="C101" s="10"/>
      <c r="D101" s="8"/>
      <c r="E101" s="5"/>
      <c r="F101" s="5"/>
      <c r="G101" s="5"/>
      <c r="H101" s="12">
        <f>SUM(H99:H100)</f>
        <v>0</v>
      </c>
      <c r="I101" s="12">
        <f>SUM(I99:I100)</f>
        <v>0</v>
      </c>
      <c r="J101" s="12">
        <f>SUM(J99:J100)</f>
        <v>0</v>
      </c>
    </row>
  </sheetData>
  <sheetProtection sheet="1" scenarios="1" formatCells="0" formatColumns="0" formatRows="0" selectLockedCells="1"/>
  <mergeCells count="16">
    <mergeCell ref="E85:G85"/>
    <mergeCell ref="H85:J85"/>
    <mergeCell ref="E24:G24"/>
    <mergeCell ref="H24:J24"/>
    <mergeCell ref="E97:G97"/>
    <mergeCell ref="H97:J97"/>
    <mergeCell ref="E7:G7"/>
    <mergeCell ref="H7:J7"/>
    <mergeCell ref="E68:G68"/>
    <mergeCell ref="H68:J68"/>
    <mergeCell ref="E76:G76"/>
    <mergeCell ref="H76:J76"/>
    <mergeCell ref="E55:G55"/>
    <mergeCell ref="H55:J55"/>
    <mergeCell ref="E42:G42"/>
    <mergeCell ref="H42:J42"/>
  </mergeCells>
  <phoneticPr fontId="2" type="noConversion"/>
  <pageMargins left="0.75" right="0.75" top="1" bottom="1" header="0.5" footer="0.5"/>
  <pageSetup paperSize="9" orientation="landscape" horizontalDpi="4294967292" verticalDpi="4294967292"/>
  <rowBreaks count="3" manualBreakCount="3">
    <brk id="39" max="16383" man="1"/>
    <brk id="83" max="16383" man="1"/>
    <brk id="9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4"/>
  <sheetViews>
    <sheetView topLeftCell="A10" zoomScale="150" workbookViewId="0">
      <selection activeCell="E10" sqref="E10"/>
    </sheetView>
  </sheetViews>
  <sheetFormatPr baseColWidth="10" defaultRowHeight="13" x14ac:dyDescent="0"/>
  <cols>
    <col min="1" max="1" width="23.85546875" style="59" customWidth="1"/>
    <col min="2" max="2" width="6.28515625" style="59" customWidth="1"/>
    <col min="3" max="3" width="5.28515625" style="59" customWidth="1"/>
    <col min="4" max="4" width="7.42578125" style="59" customWidth="1"/>
    <col min="5" max="7" width="6" style="59" customWidth="1"/>
    <col min="8" max="10" width="7.85546875" style="59" customWidth="1"/>
    <col min="11" max="16384" width="10.7109375" style="59"/>
  </cols>
  <sheetData>
    <row r="6" spans="1:10" ht="15" customHeight="1">
      <c r="A6" s="84"/>
      <c r="B6" s="85"/>
      <c r="C6" s="85"/>
      <c r="D6" s="85"/>
      <c r="E6" s="85"/>
      <c r="F6" s="85"/>
      <c r="G6" s="85"/>
    </row>
    <row r="7" spans="1:10">
      <c r="A7" s="84"/>
      <c r="B7" s="85"/>
      <c r="C7" s="85"/>
      <c r="D7" s="85"/>
      <c r="E7" s="85"/>
      <c r="F7" s="85"/>
      <c r="G7" s="85"/>
    </row>
    <row r="8" spans="1:10">
      <c r="A8" s="86" t="s">
        <v>38</v>
      </c>
      <c r="B8" s="87"/>
      <c r="C8" s="88"/>
      <c r="D8" s="89"/>
      <c r="E8" s="223" t="s">
        <v>152</v>
      </c>
      <c r="F8" s="224"/>
      <c r="G8" s="225"/>
      <c r="H8" s="223" t="s">
        <v>86</v>
      </c>
      <c r="I8" s="224"/>
      <c r="J8" s="225"/>
    </row>
    <row r="9" spans="1:10">
      <c r="A9" s="90" t="s">
        <v>96</v>
      </c>
      <c r="B9" s="91" t="s">
        <v>39</v>
      </c>
      <c r="C9" s="91" t="s">
        <v>89</v>
      </c>
      <c r="D9" s="91"/>
      <c r="E9" s="92" t="s">
        <v>29</v>
      </c>
      <c r="F9" s="92" t="s">
        <v>30</v>
      </c>
      <c r="G9" s="92" t="s">
        <v>31</v>
      </c>
      <c r="H9" s="92" t="s">
        <v>29</v>
      </c>
      <c r="I9" s="92" t="s">
        <v>30</v>
      </c>
      <c r="J9" s="92" t="s">
        <v>31</v>
      </c>
    </row>
    <row r="10" spans="1:10">
      <c r="A10" s="93" t="s">
        <v>91</v>
      </c>
      <c r="B10" s="94">
        <f>Algemeen!B16</f>
        <v>0</v>
      </c>
      <c r="C10" s="95">
        <f>Algemeen!B18</f>
        <v>0</v>
      </c>
      <c r="D10" s="96">
        <f>C10*B10*0.16</f>
        <v>0</v>
      </c>
      <c r="E10" s="13"/>
      <c r="F10" s="13"/>
      <c r="G10" s="13"/>
      <c r="H10" s="94">
        <f>E10</f>
        <v>0</v>
      </c>
      <c r="I10" s="94">
        <f>F10</f>
        <v>0</v>
      </c>
      <c r="J10" s="94">
        <f>G10</f>
        <v>0</v>
      </c>
    </row>
    <row r="11" spans="1:10">
      <c r="A11" s="93" t="s">
        <v>153</v>
      </c>
      <c r="B11" s="97"/>
      <c r="C11" s="98"/>
      <c r="D11" s="94"/>
      <c r="E11" s="93"/>
      <c r="F11" s="93"/>
      <c r="G11" s="93"/>
      <c r="H11" s="36">
        <f>SUM(H10:H10)</f>
        <v>0</v>
      </c>
      <c r="I11" s="36">
        <f>SUM(I10:I10)</f>
        <v>0</v>
      </c>
      <c r="J11" s="36">
        <f>SUM(J10:J10)</f>
        <v>0</v>
      </c>
    </row>
    <row r="12" spans="1:10">
      <c r="A12" s="99"/>
      <c r="B12" s="100"/>
      <c r="C12" s="101"/>
      <c r="D12" s="102"/>
      <c r="E12" s="99"/>
      <c r="F12" s="99"/>
      <c r="G12" s="99"/>
      <c r="H12" s="99"/>
      <c r="I12" s="99"/>
      <c r="J12" s="99"/>
    </row>
    <row r="13" spans="1:10" ht="16" customHeight="1">
      <c r="A13" s="84"/>
      <c r="B13" s="85"/>
      <c r="C13" s="85"/>
      <c r="D13" s="85"/>
      <c r="E13" s="85"/>
      <c r="F13" s="85" t="s">
        <v>57</v>
      </c>
      <c r="G13" s="85"/>
      <c r="H13" s="85"/>
      <c r="I13" s="85"/>
      <c r="J13" s="85"/>
    </row>
    <row r="14" spans="1:10">
      <c r="A14" s="86" t="s">
        <v>154</v>
      </c>
      <c r="B14" s="87"/>
      <c r="C14" s="88"/>
      <c r="D14" s="89"/>
      <c r="E14" s="225" t="s">
        <v>126</v>
      </c>
      <c r="F14" s="226"/>
      <c r="G14" s="226"/>
      <c r="H14" s="226" t="s">
        <v>85</v>
      </c>
      <c r="I14" s="226"/>
      <c r="J14" s="226"/>
    </row>
    <row r="15" spans="1:10">
      <c r="A15" s="90"/>
      <c r="B15" s="91" t="s">
        <v>119</v>
      </c>
      <c r="C15" s="91" t="s">
        <v>120</v>
      </c>
      <c r="D15" s="91" t="s">
        <v>121</v>
      </c>
      <c r="E15" s="92" t="s">
        <v>29</v>
      </c>
      <c r="F15" s="92" t="s">
        <v>30</v>
      </c>
      <c r="G15" s="92" t="s">
        <v>31</v>
      </c>
      <c r="H15" s="92" t="s">
        <v>29</v>
      </c>
      <c r="I15" s="92" t="s">
        <v>30</v>
      </c>
      <c r="J15" s="92" t="s">
        <v>31</v>
      </c>
    </row>
    <row r="16" spans="1:10">
      <c r="A16" s="93" t="s">
        <v>122</v>
      </c>
      <c r="B16" s="14"/>
      <c r="C16" s="94">
        <v>750</v>
      </c>
      <c r="D16" s="94">
        <f>C16*B16</f>
        <v>0</v>
      </c>
      <c r="E16" s="55">
        <v>22.5</v>
      </c>
      <c r="F16" s="55">
        <v>7.4</v>
      </c>
      <c r="G16" s="55">
        <v>2.0499999999999998</v>
      </c>
      <c r="H16" s="94">
        <f t="shared" ref="H16:J20" si="0">$D16*E16/1000</f>
        <v>0</v>
      </c>
      <c r="I16" s="94">
        <f t="shared" si="0"/>
        <v>0</v>
      </c>
      <c r="J16" s="94">
        <f t="shared" si="0"/>
        <v>0</v>
      </c>
    </row>
    <row r="17" spans="1:10">
      <c r="A17" s="93" t="s">
        <v>123</v>
      </c>
      <c r="B17" s="14"/>
      <c r="C17" s="94">
        <v>650</v>
      </c>
      <c r="D17" s="94">
        <f>C17*B17</f>
        <v>0</v>
      </c>
      <c r="E17" s="55">
        <v>22.5</v>
      </c>
      <c r="F17" s="55">
        <v>7.4</v>
      </c>
      <c r="G17" s="55">
        <v>2.0499999999999998</v>
      </c>
      <c r="H17" s="94">
        <f t="shared" si="0"/>
        <v>0</v>
      </c>
      <c r="I17" s="94">
        <f t="shared" si="0"/>
        <v>0</v>
      </c>
      <c r="J17" s="94">
        <f t="shared" si="0"/>
        <v>0</v>
      </c>
    </row>
    <row r="18" spans="1:10">
      <c r="A18" s="93" t="s">
        <v>124</v>
      </c>
      <c r="B18" s="14"/>
      <c r="C18" s="94">
        <v>450</v>
      </c>
      <c r="D18" s="94">
        <f>C18*B18</f>
        <v>0</v>
      </c>
      <c r="E18" s="55">
        <v>25</v>
      </c>
      <c r="F18" s="55">
        <v>7.4</v>
      </c>
      <c r="G18" s="55">
        <v>2.0499999999999998</v>
      </c>
      <c r="H18" s="94">
        <f t="shared" si="0"/>
        <v>0</v>
      </c>
      <c r="I18" s="94">
        <f t="shared" si="0"/>
        <v>0</v>
      </c>
      <c r="J18" s="94">
        <f t="shared" si="0"/>
        <v>0</v>
      </c>
    </row>
    <row r="19" spans="1:10">
      <c r="A19" s="93" t="s">
        <v>127</v>
      </c>
      <c r="B19" s="14"/>
      <c r="C19" s="94">
        <v>50</v>
      </c>
      <c r="D19" s="94">
        <f>C19*B19</f>
        <v>0</v>
      </c>
      <c r="E19" s="55">
        <v>29</v>
      </c>
      <c r="F19" s="55">
        <v>7.4</v>
      </c>
      <c r="G19" s="55">
        <v>1.91</v>
      </c>
      <c r="H19" s="94">
        <f t="shared" si="0"/>
        <v>0</v>
      </c>
      <c r="I19" s="94">
        <f t="shared" si="0"/>
        <v>0</v>
      </c>
      <c r="J19" s="94">
        <f t="shared" si="0"/>
        <v>0</v>
      </c>
    </row>
    <row r="20" spans="1:10">
      <c r="A20" s="13" t="s">
        <v>128</v>
      </c>
      <c r="B20" s="14"/>
      <c r="C20" s="14"/>
      <c r="D20" s="94">
        <f>C20*B20</f>
        <v>0</v>
      </c>
      <c r="E20" s="19"/>
      <c r="F20" s="19"/>
      <c r="G20" s="19"/>
      <c r="H20" s="94">
        <f t="shared" si="0"/>
        <v>0</v>
      </c>
      <c r="I20" s="94">
        <f t="shared" si="0"/>
        <v>0</v>
      </c>
      <c r="J20" s="94">
        <f t="shared" si="0"/>
        <v>0</v>
      </c>
    </row>
    <row r="21" spans="1:10">
      <c r="A21" s="93" t="s">
        <v>125</v>
      </c>
      <c r="B21" s="97"/>
      <c r="C21" s="98"/>
      <c r="D21" s="36">
        <f>SUM(D16:D20)</f>
        <v>0</v>
      </c>
      <c r="E21" s="93"/>
      <c r="F21" s="93"/>
      <c r="G21" s="93"/>
      <c r="H21" s="36">
        <f>SUM(H16:H20)</f>
        <v>0</v>
      </c>
      <c r="I21" s="36">
        <f>SUM(I16:I20)</f>
        <v>0</v>
      </c>
      <c r="J21" s="36">
        <f>SUM(J16:J20)</f>
        <v>0</v>
      </c>
    </row>
    <row r="22" spans="1:10">
      <c r="A22" s="84"/>
      <c r="B22" s="85"/>
      <c r="C22" s="85"/>
      <c r="D22" s="85"/>
      <c r="E22" s="85"/>
      <c r="F22" s="85"/>
      <c r="G22" s="85"/>
    </row>
    <row r="24" spans="1:10">
      <c r="A24" s="86" t="s">
        <v>35</v>
      </c>
      <c r="B24" s="87"/>
      <c r="C24" s="88"/>
      <c r="D24" s="89"/>
      <c r="E24" s="223" t="s">
        <v>34</v>
      </c>
      <c r="F24" s="224"/>
      <c r="G24" s="225"/>
      <c r="H24" s="223" t="s">
        <v>85</v>
      </c>
      <c r="I24" s="224"/>
      <c r="J24" s="225"/>
    </row>
    <row r="25" spans="1:10">
      <c r="A25" s="90" t="s">
        <v>96</v>
      </c>
      <c r="B25" s="91" t="s">
        <v>101</v>
      </c>
      <c r="C25" s="91" t="s">
        <v>94</v>
      </c>
      <c r="D25" s="91" t="s">
        <v>95</v>
      </c>
      <c r="E25" s="92" t="s">
        <v>29</v>
      </c>
      <c r="F25" s="92" t="s">
        <v>30</v>
      </c>
      <c r="G25" s="92" t="s">
        <v>31</v>
      </c>
      <c r="H25" s="92" t="s">
        <v>29</v>
      </c>
      <c r="I25" s="92" t="s">
        <v>30</v>
      </c>
      <c r="J25" s="92" t="s">
        <v>31</v>
      </c>
    </row>
    <row r="26" spans="1:10">
      <c r="A26" s="13"/>
      <c r="B26" s="14"/>
      <c r="C26" s="15"/>
      <c r="D26" s="94">
        <f>C26*B26</f>
        <v>0</v>
      </c>
      <c r="E26" s="19">
        <v>4</v>
      </c>
      <c r="F26" s="19"/>
      <c r="G26" s="19"/>
      <c r="H26" s="94">
        <f>$D26*E26/1000</f>
        <v>0</v>
      </c>
      <c r="I26" s="94">
        <f>$D26*F26/1000</f>
        <v>0</v>
      </c>
      <c r="J26" s="94">
        <f>$D26*G26/1000</f>
        <v>0</v>
      </c>
    </row>
    <row r="27" spans="1:10">
      <c r="A27" s="13"/>
      <c r="B27" s="14"/>
      <c r="C27" s="15"/>
      <c r="D27" s="94">
        <f t="shared" ref="D27:D32" si="1">C27*B27</f>
        <v>0</v>
      </c>
      <c r="E27" s="19"/>
      <c r="F27" s="19"/>
      <c r="G27" s="19"/>
      <c r="H27" s="94">
        <f t="shared" ref="H27:J32" si="2">$D27*E27/1000</f>
        <v>0</v>
      </c>
      <c r="I27" s="94">
        <f t="shared" si="2"/>
        <v>0</v>
      </c>
      <c r="J27" s="94">
        <f t="shared" si="2"/>
        <v>0</v>
      </c>
    </row>
    <row r="28" spans="1:10">
      <c r="A28" s="13"/>
      <c r="B28" s="14"/>
      <c r="C28" s="15"/>
      <c r="D28" s="94">
        <f t="shared" si="1"/>
        <v>0</v>
      </c>
      <c r="E28" s="19"/>
      <c r="F28" s="19"/>
      <c r="G28" s="19"/>
      <c r="H28" s="94">
        <f t="shared" si="2"/>
        <v>0</v>
      </c>
      <c r="I28" s="94">
        <f t="shared" si="2"/>
        <v>0</v>
      </c>
      <c r="J28" s="94">
        <f t="shared" si="2"/>
        <v>0</v>
      </c>
    </row>
    <row r="29" spans="1:10">
      <c r="A29" s="13"/>
      <c r="B29" s="14"/>
      <c r="C29" s="15"/>
      <c r="D29" s="94">
        <f t="shared" si="1"/>
        <v>0</v>
      </c>
      <c r="E29" s="19"/>
      <c r="F29" s="19"/>
      <c r="G29" s="19"/>
      <c r="H29" s="94">
        <f t="shared" si="2"/>
        <v>0</v>
      </c>
      <c r="I29" s="94">
        <f t="shared" si="2"/>
        <v>0</v>
      </c>
      <c r="J29" s="94">
        <f t="shared" si="2"/>
        <v>0</v>
      </c>
    </row>
    <row r="30" spans="1:10">
      <c r="A30" s="13"/>
      <c r="B30" s="14"/>
      <c r="C30" s="15"/>
      <c r="D30" s="94">
        <f t="shared" si="1"/>
        <v>0</v>
      </c>
      <c r="E30" s="19"/>
      <c r="F30" s="19"/>
      <c r="G30" s="19"/>
      <c r="H30" s="94">
        <f t="shared" si="2"/>
        <v>0</v>
      </c>
      <c r="I30" s="94">
        <f t="shared" si="2"/>
        <v>0</v>
      </c>
      <c r="J30" s="94">
        <f t="shared" si="2"/>
        <v>0</v>
      </c>
    </row>
    <row r="31" spans="1:10">
      <c r="A31" s="13"/>
      <c r="B31" s="14"/>
      <c r="C31" s="15"/>
      <c r="D31" s="94">
        <f t="shared" si="1"/>
        <v>0</v>
      </c>
      <c r="E31" s="19"/>
      <c r="F31" s="19"/>
      <c r="G31" s="19"/>
      <c r="H31" s="94">
        <f t="shared" si="2"/>
        <v>0</v>
      </c>
      <c r="I31" s="94">
        <f t="shared" si="2"/>
        <v>0</v>
      </c>
      <c r="J31" s="94">
        <f t="shared" si="2"/>
        <v>0</v>
      </c>
    </row>
    <row r="32" spans="1:10">
      <c r="A32" s="13"/>
      <c r="B32" s="14"/>
      <c r="C32" s="15"/>
      <c r="D32" s="94">
        <f t="shared" si="1"/>
        <v>0</v>
      </c>
      <c r="E32" s="19"/>
      <c r="F32" s="19"/>
      <c r="G32" s="19"/>
      <c r="H32" s="94">
        <f t="shared" si="2"/>
        <v>0</v>
      </c>
      <c r="I32" s="94">
        <f t="shared" si="2"/>
        <v>0</v>
      </c>
      <c r="J32" s="94">
        <f t="shared" si="2"/>
        <v>0</v>
      </c>
    </row>
    <row r="33" spans="1:10">
      <c r="A33" s="93" t="s">
        <v>97</v>
      </c>
      <c r="B33" s="97"/>
      <c r="C33" s="98"/>
      <c r="D33" s="36">
        <f>SUM(D26:D32)</f>
        <v>0</v>
      </c>
      <c r="E33" s="93"/>
      <c r="F33" s="93"/>
      <c r="G33" s="93"/>
      <c r="H33" s="103">
        <f>SUM(H26:H32)</f>
        <v>0</v>
      </c>
      <c r="I33" s="103">
        <f>SUM(I26:I32)</f>
        <v>0</v>
      </c>
      <c r="J33" s="103">
        <f>SUM(J26:J32)</f>
        <v>0</v>
      </c>
    </row>
    <row r="36" spans="1:10">
      <c r="A36" s="86" t="s">
        <v>18</v>
      </c>
      <c r="B36" s="87"/>
      <c r="C36" s="88"/>
      <c r="D36" s="89"/>
      <c r="E36" s="225" t="s">
        <v>100</v>
      </c>
      <c r="F36" s="226"/>
      <c r="G36" s="226"/>
      <c r="H36" s="226" t="s">
        <v>85</v>
      </c>
      <c r="I36" s="226"/>
      <c r="J36" s="226"/>
    </row>
    <row r="37" spans="1:10">
      <c r="A37" s="90" t="s">
        <v>36</v>
      </c>
      <c r="B37" s="91" t="s">
        <v>101</v>
      </c>
      <c r="C37" s="91"/>
      <c r="D37" s="91"/>
      <c r="E37" s="92" t="s">
        <v>29</v>
      </c>
      <c r="F37" s="92" t="s">
        <v>98</v>
      </c>
      <c r="G37" s="92" t="s">
        <v>99</v>
      </c>
      <c r="H37" s="92" t="s">
        <v>29</v>
      </c>
      <c r="I37" s="92" t="s">
        <v>30</v>
      </c>
      <c r="J37" s="92" t="s">
        <v>31</v>
      </c>
    </row>
    <row r="38" spans="1:10">
      <c r="A38" s="13"/>
      <c r="B38" s="14"/>
      <c r="C38" s="104"/>
      <c r="D38" s="94"/>
      <c r="E38" s="19"/>
      <c r="F38" s="19"/>
      <c r="G38" s="19"/>
      <c r="H38" s="94">
        <f>$B38*E38</f>
        <v>0</v>
      </c>
      <c r="I38" s="94">
        <f>$B38*F38*0.427</f>
        <v>0</v>
      </c>
      <c r="J38" s="94">
        <f>$B38*G38*0.83</f>
        <v>0</v>
      </c>
    </row>
    <row r="39" spans="1:10">
      <c r="A39" s="13"/>
      <c r="B39" s="14"/>
      <c r="C39" s="104"/>
      <c r="D39" s="94"/>
      <c r="E39" s="19"/>
      <c r="F39" s="19"/>
      <c r="G39" s="19"/>
      <c r="H39" s="94">
        <f>$B39*E39/1000</f>
        <v>0</v>
      </c>
      <c r="I39" s="94">
        <f>$B39*F39/1000/0.427</f>
        <v>0</v>
      </c>
      <c r="J39" s="94">
        <f>$B39*G39/1000*0.83</f>
        <v>0</v>
      </c>
    </row>
    <row r="40" spans="1:10">
      <c r="A40" s="13"/>
      <c r="B40" s="14"/>
      <c r="C40" s="104"/>
      <c r="D40" s="94"/>
      <c r="E40" s="19"/>
      <c r="F40" s="19"/>
      <c r="G40" s="19"/>
      <c r="H40" s="94">
        <f>$B40*E40/1000</f>
        <v>0</v>
      </c>
      <c r="I40" s="94">
        <f>$B40*F40/1000/0.427</f>
        <v>0</v>
      </c>
      <c r="J40" s="94">
        <f>$B40*G40/1000*0.83</f>
        <v>0</v>
      </c>
    </row>
    <row r="41" spans="1:10">
      <c r="A41" s="13"/>
      <c r="B41" s="14"/>
      <c r="C41" s="104"/>
      <c r="D41" s="94"/>
      <c r="E41" s="19"/>
      <c r="F41" s="19"/>
      <c r="G41" s="19"/>
      <c r="H41" s="94">
        <f>$B41*E41/1000</f>
        <v>0</v>
      </c>
      <c r="I41" s="94">
        <f>$B41*F41/1000/0.427</f>
        <v>0</v>
      </c>
      <c r="J41" s="94">
        <f>$B41*G41/1000*0.83</f>
        <v>0</v>
      </c>
    </row>
    <row r="42" spans="1:10">
      <c r="A42" s="93" t="s">
        <v>0</v>
      </c>
      <c r="B42" s="105">
        <f>SUM(B38:B41)</f>
        <v>0</v>
      </c>
      <c r="C42" s="98"/>
      <c r="D42" s="94"/>
      <c r="E42" s="93"/>
      <c r="F42" s="93"/>
      <c r="G42" s="93"/>
      <c r="H42" s="36">
        <f>SUM(H38:H41)</f>
        <v>0</v>
      </c>
      <c r="I42" s="36">
        <f>SUM(I38:I41)</f>
        <v>0</v>
      </c>
      <c r="J42" s="36">
        <f>SUM(J38:J41)</f>
        <v>0</v>
      </c>
    </row>
    <row r="46" spans="1:10">
      <c r="A46" s="86" t="s">
        <v>37</v>
      </c>
      <c r="B46" s="87"/>
      <c r="C46" s="88"/>
      <c r="D46" s="89"/>
      <c r="E46" s="225" t="s">
        <v>100</v>
      </c>
      <c r="F46" s="226"/>
      <c r="G46" s="226"/>
      <c r="H46" s="226" t="s">
        <v>85</v>
      </c>
      <c r="I46" s="226"/>
      <c r="J46" s="226"/>
    </row>
    <row r="47" spans="1:10">
      <c r="A47" s="90" t="s">
        <v>96</v>
      </c>
      <c r="B47" s="91" t="s">
        <v>101</v>
      </c>
      <c r="C47" s="91"/>
      <c r="D47" s="91"/>
      <c r="E47" s="92" t="s">
        <v>29</v>
      </c>
      <c r="F47" s="92" t="s">
        <v>33</v>
      </c>
      <c r="G47" s="92" t="s">
        <v>31</v>
      </c>
      <c r="H47" s="92" t="s">
        <v>29</v>
      </c>
      <c r="I47" s="92" t="s">
        <v>30</v>
      </c>
      <c r="J47" s="92" t="s">
        <v>31</v>
      </c>
    </row>
    <row r="48" spans="1:10">
      <c r="A48" s="13"/>
      <c r="B48" s="14"/>
      <c r="C48" s="104"/>
      <c r="D48" s="94"/>
      <c r="E48" s="19"/>
      <c r="F48" s="19"/>
      <c r="G48" s="19"/>
      <c r="H48" s="94">
        <f>$B48*E48</f>
        <v>0</v>
      </c>
      <c r="I48" s="94">
        <f>$B48*F48</f>
        <v>0</v>
      </c>
      <c r="J48" s="94">
        <f>$B48*G48</f>
        <v>0</v>
      </c>
    </row>
    <row r="49" spans="1:10">
      <c r="A49" s="13"/>
      <c r="B49" s="14"/>
      <c r="C49" s="104"/>
      <c r="D49" s="94"/>
      <c r="E49" s="19"/>
      <c r="F49" s="19"/>
      <c r="G49" s="19"/>
      <c r="H49" s="94">
        <f t="shared" ref="H49:J53" si="3">$B49*E49</f>
        <v>0</v>
      </c>
      <c r="I49" s="94">
        <f t="shared" si="3"/>
        <v>0</v>
      </c>
      <c r="J49" s="94">
        <f t="shared" si="3"/>
        <v>0</v>
      </c>
    </row>
    <row r="50" spans="1:10">
      <c r="A50" s="13"/>
      <c r="B50" s="14"/>
      <c r="C50" s="104"/>
      <c r="D50" s="94"/>
      <c r="E50" s="19"/>
      <c r="F50" s="19"/>
      <c r="G50" s="19"/>
      <c r="H50" s="94">
        <f t="shared" si="3"/>
        <v>0</v>
      </c>
      <c r="I50" s="94">
        <f t="shared" si="3"/>
        <v>0</v>
      </c>
      <c r="J50" s="94">
        <f t="shared" si="3"/>
        <v>0</v>
      </c>
    </row>
    <row r="51" spans="1:10">
      <c r="A51" s="13"/>
      <c r="B51" s="14"/>
      <c r="C51" s="104"/>
      <c r="D51" s="94"/>
      <c r="E51" s="19"/>
      <c r="F51" s="19"/>
      <c r="G51" s="19"/>
      <c r="H51" s="94">
        <f t="shared" si="3"/>
        <v>0</v>
      </c>
      <c r="I51" s="94">
        <f t="shared" si="3"/>
        <v>0</v>
      </c>
      <c r="J51" s="94">
        <f t="shared" si="3"/>
        <v>0</v>
      </c>
    </row>
    <row r="52" spans="1:10">
      <c r="A52" s="13"/>
      <c r="B52" s="14"/>
      <c r="C52" s="104"/>
      <c r="D52" s="94"/>
      <c r="E52" s="19"/>
      <c r="F52" s="19"/>
      <c r="G52" s="19"/>
      <c r="H52" s="94">
        <f t="shared" si="3"/>
        <v>0</v>
      </c>
      <c r="I52" s="94">
        <f t="shared" si="3"/>
        <v>0</v>
      </c>
      <c r="J52" s="94">
        <f t="shared" si="3"/>
        <v>0</v>
      </c>
    </row>
    <row r="53" spans="1:10">
      <c r="A53" s="13"/>
      <c r="B53" s="14"/>
      <c r="C53" s="104"/>
      <c r="D53" s="94"/>
      <c r="E53" s="19"/>
      <c r="F53" s="19"/>
      <c r="G53" s="19"/>
      <c r="H53" s="94">
        <f t="shared" si="3"/>
        <v>0</v>
      </c>
      <c r="I53" s="94">
        <f t="shared" si="3"/>
        <v>0</v>
      </c>
      <c r="J53" s="94">
        <f t="shared" si="3"/>
        <v>0</v>
      </c>
    </row>
    <row r="54" spans="1:10">
      <c r="A54" s="93" t="s">
        <v>0</v>
      </c>
      <c r="B54" s="97"/>
      <c r="C54" s="98"/>
      <c r="D54" s="94"/>
      <c r="E54" s="93"/>
      <c r="F54" s="93"/>
      <c r="G54" s="93"/>
      <c r="H54" s="36">
        <f>SUM(H48:H53)</f>
        <v>0</v>
      </c>
      <c r="I54" s="36">
        <f>SUM(I48:I53)</f>
        <v>0</v>
      </c>
      <c r="J54" s="36">
        <f>SUM(J48:J53)</f>
        <v>0</v>
      </c>
    </row>
  </sheetData>
  <sheetProtection sheet="1" scenarios="1" formatCells="0" formatColumns="0" formatRows="0" selectLockedCells="1"/>
  <mergeCells count="10">
    <mergeCell ref="E8:G8"/>
    <mergeCell ref="H8:J8"/>
    <mergeCell ref="E14:G14"/>
    <mergeCell ref="H14:J14"/>
    <mergeCell ref="E46:G46"/>
    <mergeCell ref="H46:J46"/>
    <mergeCell ref="E24:G24"/>
    <mergeCell ref="H24:J24"/>
    <mergeCell ref="E36:G36"/>
    <mergeCell ref="H36:J36"/>
  </mergeCells>
  <phoneticPr fontId="2" type="noConversion"/>
  <pageMargins left="0.75" right="0.75" top="1" bottom="1" header="0.5" footer="0.5"/>
  <pageSetup paperSize="0" orientation="landscape" horizontalDpi="4294967292" verticalDpi="4294967292"/>
  <rowBreaks count="1" manualBreakCount="1">
    <brk id="2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tabSelected="1" zoomScale="125" zoomScaleNormal="125" zoomScalePageLayoutView="125" workbookViewId="0">
      <selection activeCell="D12" sqref="D12"/>
    </sheetView>
  </sheetViews>
  <sheetFormatPr baseColWidth="10" defaultRowHeight="13" x14ac:dyDescent="0"/>
  <cols>
    <col min="1" max="2" width="6" style="4" customWidth="1"/>
    <col min="3" max="3" width="5.28515625" style="4" customWidth="1"/>
    <col min="4" max="4" width="9.28515625" style="4" customWidth="1"/>
    <col min="5" max="5" width="6.42578125" style="4" customWidth="1"/>
    <col min="6" max="6" width="7" style="4" customWidth="1"/>
    <col min="7" max="7" width="7.140625" style="4" customWidth="1"/>
    <col min="8" max="8" width="7.85546875" style="4" customWidth="1"/>
    <col min="9" max="9" width="5.28515625" style="4" customWidth="1"/>
    <col min="10" max="10" width="5.85546875" style="4" customWidth="1"/>
    <col min="11" max="11" width="8.7109375" style="4" customWidth="1"/>
    <col min="12" max="12" width="7" style="4" customWidth="1"/>
    <col min="13" max="13" width="6.28515625" style="4" customWidth="1"/>
    <col min="14" max="14" width="6.42578125" style="4" customWidth="1"/>
    <col min="15" max="16384" width="10.7109375" style="4"/>
  </cols>
  <sheetData>
    <row r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7" customHeight="1">
      <c r="A2" s="59" t="s">
        <v>20</v>
      </c>
      <c r="B2" s="59"/>
      <c r="C2" s="59"/>
      <c r="D2" s="236">
        <f>Algemeen!B7</f>
        <v>0</v>
      </c>
      <c r="E2" s="237"/>
      <c r="F2" s="237"/>
      <c r="G2" s="237"/>
      <c r="H2" s="238"/>
      <c r="I2" s="59"/>
      <c r="J2" s="59"/>
      <c r="K2" s="59" t="s">
        <v>22</v>
      </c>
      <c r="L2" s="239"/>
      <c r="M2" s="240"/>
      <c r="N2" s="59"/>
      <c r="O2" s="59"/>
    </row>
    <row r="3" spans="1:15" ht="16" customHeight="1">
      <c r="A3" s="59" t="s">
        <v>21</v>
      </c>
      <c r="B3" s="59"/>
      <c r="C3" s="59"/>
      <c r="D3" s="236" t="str">
        <f>Algemeen!A10</f>
        <v>Naam leerling</v>
      </c>
      <c r="E3" s="237"/>
      <c r="F3" s="237"/>
      <c r="G3" s="237"/>
      <c r="H3" s="238"/>
      <c r="I3" s="59"/>
      <c r="J3" s="59"/>
      <c r="K3" s="59"/>
      <c r="L3" s="59"/>
      <c r="M3" s="59"/>
      <c r="N3" s="59"/>
      <c r="O3" s="59"/>
    </row>
    <row r="4" spans="1:15" ht="16">
      <c r="A4" s="60" t="s">
        <v>9</v>
      </c>
      <c r="B4" s="61"/>
      <c r="C4" s="59"/>
      <c r="D4" s="236" t="str">
        <f>Algemeen!B13</f>
        <v>1 september- 30 augustus</v>
      </c>
      <c r="E4" s="237"/>
      <c r="F4" s="237"/>
      <c r="G4" s="237"/>
      <c r="H4" s="238"/>
      <c r="I4" s="59"/>
      <c r="J4" s="59"/>
      <c r="K4" s="59" t="s">
        <v>90</v>
      </c>
      <c r="L4" s="62">
        <f>Algemeen!D35</f>
        <v>0</v>
      </c>
      <c r="M4" s="59"/>
      <c r="N4" s="59"/>
      <c r="O4" s="59"/>
    </row>
    <row r="5" spans="1: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20">
      <c r="A7" s="66" t="s">
        <v>42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21" customHeight="1">
      <c r="A9" s="67" t="s">
        <v>15</v>
      </c>
      <c r="B9" s="68"/>
      <c r="C9" s="68"/>
      <c r="D9" s="68"/>
      <c r="E9" s="68"/>
      <c r="F9" s="68"/>
      <c r="G9" s="68"/>
      <c r="H9" s="67" t="s">
        <v>145</v>
      </c>
      <c r="I9" s="68"/>
      <c r="J9" s="68"/>
      <c r="K9" s="68"/>
      <c r="L9" s="68"/>
      <c r="M9" s="68"/>
      <c r="N9" s="69"/>
      <c r="O9" s="59"/>
    </row>
    <row r="10" spans="1:15" ht="19" customHeight="1">
      <c r="A10" s="228" t="s">
        <v>10</v>
      </c>
      <c r="B10" s="228"/>
      <c r="C10" s="228"/>
      <c r="D10" s="70" t="s">
        <v>146</v>
      </c>
      <c r="E10" s="70" t="s">
        <v>12</v>
      </c>
      <c r="F10" s="70" t="s">
        <v>13</v>
      </c>
      <c r="G10" s="71" t="s">
        <v>14</v>
      </c>
      <c r="H10" s="228" t="s">
        <v>10</v>
      </c>
      <c r="I10" s="228"/>
      <c r="J10" s="228"/>
      <c r="K10" s="72" t="s">
        <v>11</v>
      </c>
      <c r="L10" s="70" t="s">
        <v>12</v>
      </c>
      <c r="M10" s="70" t="s">
        <v>13</v>
      </c>
      <c r="N10" s="70" t="s">
        <v>14</v>
      </c>
      <c r="O10" s="59"/>
    </row>
    <row r="11" spans="1:15">
      <c r="A11" s="227" t="s">
        <v>23</v>
      </c>
      <c r="B11" s="227"/>
      <c r="C11" s="227"/>
      <c r="D11" s="73">
        <f>Aanvoer!D22+Aanvoer!D52+Aanvoer!D39</f>
        <v>0</v>
      </c>
      <c r="E11" s="73">
        <f>Aanvoer!H22+Aanvoer!H52+Aanvoer!H39</f>
        <v>0</v>
      </c>
      <c r="F11" s="73">
        <f>Aanvoer!I22+Aanvoer!I52+Aanvoer!I39</f>
        <v>0</v>
      </c>
      <c r="G11" s="73">
        <f>Aanvoer!J22+Aanvoer!J52+Aanvoer!J39</f>
        <v>0</v>
      </c>
      <c r="H11" s="233" t="s">
        <v>27</v>
      </c>
      <c r="I11" s="234"/>
      <c r="J11" s="235"/>
      <c r="K11" s="75">
        <f>Afvoer!B10</f>
        <v>0</v>
      </c>
      <c r="L11" s="76">
        <f>Afvoer!H11</f>
        <v>0</v>
      </c>
      <c r="M11" s="76">
        <f>Afvoer!I11</f>
        <v>0</v>
      </c>
      <c r="N11" s="76">
        <f>Afvoer!J11</f>
        <v>0</v>
      </c>
      <c r="O11" s="59"/>
    </row>
    <row r="12" spans="1:15">
      <c r="A12" s="227" t="s">
        <v>116</v>
      </c>
      <c r="B12" s="227"/>
      <c r="C12" s="227"/>
      <c r="D12" s="73"/>
      <c r="E12" s="73">
        <f>Aanvoer!H73</f>
        <v>0</v>
      </c>
      <c r="F12" s="73">
        <f>Aanvoer!I73</f>
        <v>0</v>
      </c>
      <c r="G12" s="74">
        <f>Aanvoer!J73</f>
        <v>0</v>
      </c>
      <c r="H12" s="233" t="s">
        <v>25</v>
      </c>
      <c r="I12" s="234"/>
      <c r="J12" s="235"/>
      <c r="K12" s="75">
        <f>Afvoer!D21</f>
        <v>0</v>
      </c>
      <c r="L12" s="76">
        <f>Afvoer!H21</f>
        <v>0</v>
      </c>
      <c r="M12" s="76">
        <f>Afvoer!I21</f>
        <v>0</v>
      </c>
      <c r="N12" s="76">
        <f>Afvoer!J21</f>
        <v>0</v>
      </c>
      <c r="O12" s="59"/>
    </row>
    <row r="13" spans="1:15">
      <c r="A13" s="227" t="s">
        <v>117</v>
      </c>
      <c r="B13" s="227"/>
      <c r="C13" s="227"/>
      <c r="D13" s="73"/>
      <c r="E13" s="73">
        <f>Aanvoer!H64</f>
        <v>0</v>
      </c>
      <c r="F13" s="73">
        <f>Aanvoer!I64</f>
        <v>0</v>
      </c>
      <c r="G13" s="73">
        <f>Aanvoer!J64</f>
        <v>0</v>
      </c>
      <c r="H13" s="233"/>
      <c r="I13" s="234"/>
      <c r="J13" s="235"/>
      <c r="K13" s="77"/>
      <c r="L13" s="76"/>
      <c r="M13" s="76"/>
      <c r="N13" s="76"/>
      <c r="O13" s="59"/>
    </row>
    <row r="14" spans="1:15">
      <c r="A14" s="227" t="s">
        <v>25</v>
      </c>
      <c r="B14" s="227"/>
      <c r="C14" s="227"/>
      <c r="D14" s="73"/>
      <c r="E14" s="73">
        <f>Aanvoer!H92</f>
        <v>0</v>
      </c>
      <c r="F14" s="73">
        <f>Aanvoer!I92</f>
        <v>0</v>
      </c>
      <c r="G14" s="74">
        <f>Aanvoer!J92</f>
        <v>0</v>
      </c>
      <c r="H14" s="233" t="s">
        <v>87</v>
      </c>
      <c r="I14" s="234"/>
      <c r="J14" s="235"/>
      <c r="K14" s="77"/>
      <c r="L14" s="78">
        <f>Afvoer!H42</f>
        <v>0</v>
      </c>
      <c r="M14" s="78">
        <f>Afvoer!I42</f>
        <v>0</v>
      </c>
      <c r="N14" s="78">
        <f>Afvoer!J42</f>
        <v>0</v>
      </c>
      <c r="O14" s="59"/>
    </row>
    <row r="15" spans="1:15">
      <c r="A15" s="227" t="s">
        <v>26</v>
      </c>
      <c r="B15" s="227"/>
      <c r="C15" s="227"/>
      <c r="D15" s="73"/>
      <c r="E15" s="73">
        <f>Aanvoer!H82</f>
        <v>0</v>
      </c>
      <c r="F15" s="73">
        <f>Aanvoer!I82</f>
        <v>0</v>
      </c>
      <c r="G15" s="74">
        <f>Aanvoer!J82</f>
        <v>0</v>
      </c>
      <c r="H15" s="233" t="s">
        <v>88</v>
      </c>
      <c r="I15" s="234"/>
      <c r="J15" s="235"/>
      <c r="K15" s="77"/>
      <c r="L15" s="76">
        <f>Afvoer!H33</f>
        <v>0</v>
      </c>
      <c r="M15" s="76">
        <f>Afvoer!I33</f>
        <v>0</v>
      </c>
      <c r="N15" s="76">
        <f>Afvoer!J33</f>
        <v>0</v>
      </c>
      <c r="O15" s="59"/>
    </row>
    <row r="16" spans="1:15">
      <c r="A16" s="227"/>
      <c r="B16" s="227"/>
      <c r="C16" s="227"/>
      <c r="D16" s="73"/>
      <c r="E16" s="73"/>
      <c r="F16" s="73"/>
      <c r="G16" s="74"/>
      <c r="H16" s="233"/>
      <c r="I16" s="234"/>
      <c r="J16" s="235"/>
      <c r="K16" s="77"/>
      <c r="L16" s="76"/>
      <c r="M16" s="76"/>
      <c r="N16" s="76"/>
      <c r="O16" s="59"/>
    </row>
    <row r="17" spans="1:15">
      <c r="A17" s="227" t="s">
        <v>28</v>
      </c>
      <c r="B17" s="227"/>
      <c r="C17" s="227"/>
      <c r="D17" s="73"/>
      <c r="E17" s="73">
        <f>Aanvoer!H39</f>
        <v>0</v>
      </c>
      <c r="F17" s="73">
        <f>Aanvoer!I39</f>
        <v>0</v>
      </c>
      <c r="G17" s="74">
        <f>Aanvoer!J39</f>
        <v>0</v>
      </c>
      <c r="H17" s="233" t="s">
        <v>28</v>
      </c>
      <c r="I17" s="234"/>
      <c r="J17" s="235"/>
      <c r="K17" s="77"/>
      <c r="L17" s="78">
        <f>Afvoer!H54</f>
        <v>0</v>
      </c>
      <c r="M17" s="78">
        <f>Afvoer!I54</f>
        <v>0</v>
      </c>
      <c r="N17" s="78">
        <f>Afvoer!J54</f>
        <v>0</v>
      </c>
      <c r="O17" s="59"/>
    </row>
    <row r="18" spans="1:15">
      <c r="A18" s="227"/>
      <c r="B18" s="227"/>
      <c r="C18" s="227"/>
      <c r="D18" s="73"/>
      <c r="E18" s="73"/>
      <c r="F18" s="73"/>
      <c r="G18" s="74"/>
      <c r="H18" s="233"/>
      <c r="I18" s="234"/>
      <c r="J18" s="235"/>
      <c r="K18" s="77"/>
      <c r="L18" s="76"/>
      <c r="M18" s="76"/>
      <c r="N18" s="76"/>
      <c r="O18" s="59"/>
    </row>
    <row r="19" spans="1:15">
      <c r="A19" s="227" t="s">
        <v>8</v>
      </c>
      <c r="B19" s="227"/>
      <c r="C19" s="227"/>
      <c r="D19" s="73"/>
      <c r="E19" s="73">
        <f>Aanvoer!H101</f>
        <v>0</v>
      </c>
      <c r="F19" s="73"/>
      <c r="G19" s="74"/>
      <c r="H19" s="233"/>
      <c r="I19" s="234"/>
      <c r="J19" s="235"/>
      <c r="K19" s="77"/>
      <c r="L19" s="76"/>
      <c r="M19" s="76"/>
      <c r="N19" s="76"/>
      <c r="O19" s="59"/>
    </row>
    <row r="20" spans="1:15">
      <c r="A20" s="227"/>
      <c r="B20" s="227"/>
      <c r="C20" s="227"/>
      <c r="D20" s="73"/>
      <c r="E20" s="73"/>
      <c r="F20" s="73"/>
      <c r="G20" s="74"/>
      <c r="H20" s="233"/>
      <c r="I20" s="234"/>
      <c r="J20" s="235"/>
      <c r="K20" s="77"/>
      <c r="L20" s="76"/>
      <c r="M20" s="76"/>
      <c r="N20" s="76"/>
      <c r="O20" s="59"/>
    </row>
    <row r="21" spans="1:15" ht="27" customHeight="1">
      <c r="A21" s="228" t="s">
        <v>147</v>
      </c>
      <c r="B21" s="228"/>
      <c r="C21" s="228"/>
      <c r="D21" s="79"/>
      <c r="E21" s="79">
        <f>SUM(E11:E20)</f>
        <v>0</v>
      </c>
      <c r="F21" s="79">
        <f>SUM(F11:F20)</f>
        <v>0</v>
      </c>
      <c r="G21" s="80">
        <f>SUM(G11:G20)</f>
        <v>0</v>
      </c>
      <c r="H21" s="229"/>
      <c r="I21" s="230"/>
      <c r="J21" s="231"/>
      <c r="K21" s="81"/>
      <c r="L21" s="82">
        <f>SUM(L11:L20)</f>
        <v>0</v>
      </c>
      <c r="M21" s="82">
        <f>SUM(M11:M20)</f>
        <v>0</v>
      </c>
      <c r="N21" s="82">
        <f>SUM(N11:N20)</f>
        <v>0</v>
      </c>
      <c r="O21" s="59"/>
    </row>
    <row r="22" spans="1:15" ht="2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" customHeight="1">
      <c r="A24" s="232" t="s">
        <v>148</v>
      </c>
      <c r="B24" s="232"/>
      <c r="C24" s="232"/>
      <c r="D24" s="83" t="str">
        <f>IF(E21=0,"..",(L21-L14)/E21)</f>
        <v>..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" customHeight="1">
      <c r="A25" s="232" t="s">
        <v>149</v>
      </c>
      <c r="B25" s="232"/>
      <c r="C25" s="232"/>
      <c r="D25" s="83" t="str">
        <f>IF( F21=0,"..",(M21-M14)/F21)</f>
        <v>..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" customHeight="1">
      <c r="A26" s="232" t="s">
        <v>150</v>
      </c>
      <c r="B26" s="232"/>
      <c r="C26" s="232"/>
      <c r="D26" s="83" t="str">
        <f>IF(G21=0,"..",(N21-N14)/G21)</f>
        <v>..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20">
      <c r="A29" s="66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8">
      <c r="A31" s="67" t="s">
        <v>15</v>
      </c>
      <c r="B31" s="68"/>
      <c r="C31" s="68"/>
      <c r="D31" s="68"/>
      <c r="E31" s="68"/>
      <c r="F31" s="68"/>
      <c r="G31" s="68"/>
      <c r="H31" s="67" t="s">
        <v>145</v>
      </c>
      <c r="I31" s="68"/>
      <c r="J31" s="68"/>
      <c r="K31" s="68"/>
      <c r="L31" s="68"/>
      <c r="M31" s="68"/>
      <c r="N31" s="69"/>
      <c r="O31" s="59"/>
    </row>
    <row r="32" spans="1:15">
      <c r="A32" s="228" t="s">
        <v>10</v>
      </c>
      <c r="B32" s="228"/>
      <c r="C32" s="228"/>
      <c r="D32" s="70" t="s">
        <v>146</v>
      </c>
      <c r="E32" s="70" t="s">
        <v>12</v>
      </c>
      <c r="F32" s="70" t="s">
        <v>13</v>
      </c>
      <c r="G32" s="71" t="s">
        <v>14</v>
      </c>
      <c r="H32" s="228" t="s">
        <v>10</v>
      </c>
      <c r="I32" s="228"/>
      <c r="J32" s="228"/>
      <c r="K32" s="70" t="s">
        <v>11</v>
      </c>
      <c r="L32" s="70" t="s">
        <v>12</v>
      </c>
      <c r="M32" s="70" t="s">
        <v>13</v>
      </c>
      <c r="N32" s="70" t="s">
        <v>14</v>
      </c>
      <c r="O32" s="59"/>
    </row>
    <row r="33" spans="1:15">
      <c r="A33" s="227" t="s">
        <v>23</v>
      </c>
      <c r="B33" s="227"/>
      <c r="C33" s="227"/>
      <c r="D33" s="73">
        <f>IF($L$4=0,,D11/$L$4)</f>
        <v>0</v>
      </c>
      <c r="E33" s="73" t="str">
        <f>IF($L$4=0,"..",E11/$L$4)</f>
        <v>..</v>
      </c>
      <c r="F33" s="73" t="str">
        <f>IF($L$4=0,"..",F11/$L$4)</f>
        <v>..</v>
      </c>
      <c r="G33" s="73" t="str">
        <f>IF($L$4=0,"..",G11/$L$4)</f>
        <v>..</v>
      </c>
      <c r="H33" s="227" t="s">
        <v>27</v>
      </c>
      <c r="I33" s="227"/>
      <c r="J33" s="227"/>
      <c r="K33" s="125">
        <f>IF($L$4=0,,K11/$L$4)</f>
        <v>0</v>
      </c>
      <c r="L33" s="125" t="str">
        <f t="shared" ref="L33:N34" si="0">IF($L$4=0,"..",L11/$L$4)</f>
        <v>..</v>
      </c>
      <c r="M33" s="125" t="str">
        <f t="shared" si="0"/>
        <v>..</v>
      </c>
      <c r="N33" s="125" t="str">
        <f t="shared" si="0"/>
        <v>..</v>
      </c>
      <c r="O33" s="59"/>
    </row>
    <row r="34" spans="1:15">
      <c r="A34" s="227" t="s">
        <v>24</v>
      </c>
      <c r="B34" s="227"/>
      <c r="C34" s="227"/>
      <c r="D34" s="73">
        <f>IF($L$4=0,,D12/$L$4)</f>
        <v>0</v>
      </c>
      <c r="E34" s="73" t="str">
        <f t="shared" ref="E34:G43" si="1">IF($L$4=0,"..",E12/$L$4)</f>
        <v>..</v>
      </c>
      <c r="F34" s="73" t="str">
        <f t="shared" si="1"/>
        <v>..</v>
      </c>
      <c r="G34" s="73" t="str">
        <f t="shared" si="1"/>
        <v>..</v>
      </c>
      <c r="H34" s="227" t="s">
        <v>25</v>
      </c>
      <c r="I34" s="227"/>
      <c r="J34" s="227"/>
      <c r="K34" s="125"/>
      <c r="L34" s="125" t="str">
        <f t="shared" si="0"/>
        <v>..</v>
      </c>
      <c r="M34" s="125" t="str">
        <f t="shared" si="0"/>
        <v>..</v>
      </c>
      <c r="N34" s="125" t="str">
        <f t="shared" si="0"/>
        <v>..</v>
      </c>
      <c r="O34" s="59"/>
    </row>
    <row r="35" spans="1:15">
      <c r="A35" s="227"/>
      <c r="B35" s="227"/>
      <c r="C35" s="227"/>
      <c r="D35" s="73"/>
      <c r="E35" s="73"/>
      <c r="F35" s="73"/>
      <c r="G35" s="73"/>
      <c r="H35" s="227"/>
      <c r="I35" s="227"/>
      <c r="J35" s="227"/>
      <c r="K35" s="125"/>
      <c r="L35" s="125"/>
      <c r="M35" s="125"/>
      <c r="N35" s="125"/>
      <c r="O35" s="59"/>
    </row>
    <row r="36" spans="1:15">
      <c r="A36" s="227" t="s">
        <v>25</v>
      </c>
      <c r="B36" s="227"/>
      <c r="C36" s="227"/>
      <c r="D36" s="73"/>
      <c r="E36" s="73" t="str">
        <f t="shared" si="1"/>
        <v>..</v>
      </c>
      <c r="F36" s="73" t="str">
        <f t="shared" si="1"/>
        <v>..</v>
      </c>
      <c r="G36" s="73" t="str">
        <f t="shared" si="1"/>
        <v>..</v>
      </c>
      <c r="H36" s="227" t="s">
        <v>87</v>
      </c>
      <c r="I36" s="227"/>
      <c r="J36" s="227"/>
      <c r="K36" s="125">
        <f t="shared" ref="K36:K37" si="2">IF($L$4=0,,K14/$L$4)</f>
        <v>0</v>
      </c>
      <c r="L36" s="125" t="str">
        <f t="shared" ref="L36:N37" si="3">IF($L$4=0,"..",L14/$L$4)</f>
        <v>..</v>
      </c>
      <c r="M36" s="125" t="str">
        <f t="shared" si="3"/>
        <v>..</v>
      </c>
      <c r="N36" s="125" t="str">
        <f t="shared" si="3"/>
        <v>..</v>
      </c>
      <c r="O36" s="59"/>
    </row>
    <row r="37" spans="1:15">
      <c r="A37" s="227" t="s">
        <v>26</v>
      </c>
      <c r="B37" s="227"/>
      <c r="C37" s="227"/>
      <c r="D37" s="73"/>
      <c r="E37" s="73" t="str">
        <f t="shared" si="1"/>
        <v>..</v>
      </c>
      <c r="F37" s="73" t="str">
        <f t="shared" si="1"/>
        <v>..</v>
      </c>
      <c r="G37" s="73" t="str">
        <f t="shared" si="1"/>
        <v>..</v>
      </c>
      <c r="H37" s="227" t="s">
        <v>88</v>
      </c>
      <c r="I37" s="227"/>
      <c r="J37" s="227"/>
      <c r="K37" s="125">
        <f t="shared" si="2"/>
        <v>0</v>
      </c>
      <c r="L37" s="125" t="str">
        <f t="shared" si="3"/>
        <v>..</v>
      </c>
      <c r="M37" s="125" t="str">
        <f t="shared" si="3"/>
        <v>..</v>
      </c>
      <c r="N37" s="125" t="str">
        <f t="shared" si="3"/>
        <v>..</v>
      </c>
      <c r="O37" s="59"/>
    </row>
    <row r="38" spans="1:15">
      <c r="A38" s="227"/>
      <c r="B38" s="227"/>
      <c r="C38" s="227"/>
      <c r="D38" s="73"/>
      <c r="E38" s="73"/>
      <c r="F38" s="73"/>
      <c r="G38" s="73"/>
      <c r="H38" s="227"/>
      <c r="I38" s="227"/>
      <c r="J38" s="227"/>
      <c r="K38" s="125"/>
      <c r="L38" s="125"/>
      <c r="M38" s="125"/>
      <c r="N38" s="125"/>
      <c r="O38" s="59"/>
    </row>
    <row r="39" spans="1:15">
      <c r="A39" s="227" t="s">
        <v>28</v>
      </c>
      <c r="B39" s="227"/>
      <c r="C39" s="227"/>
      <c r="D39" s="73"/>
      <c r="E39" s="73" t="str">
        <f t="shared" si="1"/>
        <v>..</v>
      </c>
      <c r="F39" s="73" t="str">
        <f t="shared" si="1"/>
        <v>..</v>
      </c>
      <c r="G39" s="73" t="str">
        <f t="shared" si="1"/>
        <v>..</v>
      </c>
      <c r="H39" s="227" t="s">
        <v>28</v>
      </c>
      <c r="I39" s="227"/>
      <c r="J39" s="227"/>
      <c r="K39" s="125"/>
      <c r="L39" s="125" t="str">
        <f>IF($L$4=0,"..",L17/$L$4)</f>
        <v>..</v>
      </c>
      <c r="M39" s="125" t="str">
        <f>IF($L$4=0,"..",M17/$L$4)</f>
        <v>..</v>
      </c>
      <c r="N39" s="125" t="str">
        <f>IF($L$4=0,"..",N17/$L$4)</f>
        <v>..</v>
      </c>
      <c r="O39" s="59"/>
    </row>
    <row r="40" spans="1:15">
      <c r="A40" s="227"/>
      <c r="B40" s="227"/>
      <c r="C40" s="227"/>
      <c r="D40" s="73"/>
      <c r="E40" s="73"/>
      <c r="F40" s="73"/>
      <c r="G40" s="73"/>
      <c r="H40" s="227"/>
      <c r="I40" s="227"/>
      <c r="J40" s="227"/>
      <c r="K40" s="125"/>
      <c r="L40" s="125"/>
      <c r="M40" s="125"/>
      <c r="N40" s="125"/>
      <c r="O40" s="59"/>
    </row>
    <row r="41" spans="1:15">
      <c r="A41" s="227" t="s">
        <v>8</v>
      </c>
      <c r="B41" s="227"/>
      <c r="C41" s="227"/>
      <c r="D41" s="73"/>
      <c r="E41" s="73" t="str">
        <f t="shared" si="1"/>
        <v>..</v>
      </c>
      <c r="F41" s="73" t="str">
        <f t="shared" si="1"/>
        <v>..</v>
      </c>
      <c r="G41" s="73" t="str">
        <f t="shared" si="1"/>
        <v>..</v>
      </c>
      <c r="H41" s="227"/>
      <c r="I41" s="227"/>
      <c r="J41" s="227"/>
      <c r="K41" s="125"/>
      <c r="L41" s="125"/>
      <c r="M41" s="125"/>
      <c r="N41" s="125"/>
      <c r="O41" s="59"/>
    </row>
    <row r="42" spans="1:15">
      <c r="A42" s="227"/>
      <c r="B42" s="227"/>
      <c r="C42" s="227"/>
      <c r="D42" s="73"/>
      <c r="E42" s="73"/>
      <c r="F42" s="73"/>
      <c r="G42" s="73"/>
      <c r="H42" s="227"/>
      <c r="I42" s="227"/>
      <c r="J42" s="227"/>
      <c r="K42" s="125"/>
      <c r="L42" s="125"/>
      <c r="M42" s="125"/>
      <c r="N42" s="125"/>
      <c r="O42" s="59"/>
    </row>
    <row r="43" spans="1:15" ht="21" customHeight="1">
      <c r="A43" s="228" t="s">
        <v>147</v>
      </c>
      <c r="B43" s="228"/>
      <c r="C43" s="228"/>
      <c r="D43" s="79"/>
      <c r="E43" s="79" t="str">
        <f t="shared" si="1"/>
        <v>..</v>
      </c>
      <c r="F43" s="79" t="str">
        <f t="shared" si="1"/>
        <v>..</v>
      </c>
      <c r="G43" s="79" t="str">
        <f t="shared" si="1"/>
        <v>..</v>
      </c>
      <c r="H43" s="228"/>
      <c r="I43" s="228"/>
      <c r="J43" s="228"/>
      <c r="K43" s="82"/>
      <c r="L43" s="82" t="str">
        <f>IF($L$4=0,"..",L21/$L$4)</f>
        <v>..</v>
      </c>
      <c r="M43" s="82" t="str">
        <f>IF($L$4=0,"..",M21/$L$4)</f>
        <v>..</v>
      </c>
      <c r="N43" s="82" t="str">
        <f>IF($L$4=0,"..",N21/$L$4)</f>
        <v>..</v>
      </c>
      <c r="O43" s="59"/>
    </row>
    <row r="44" spans="1:1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</sheetData>
  <sheetProtection sheet="1" scenarios="1" formatCells="0" formatColumns="0" formatRows="0" selectLockedCells="1"/>
  <mergeCells count="55">
    <mergeCell ref="H14:J14"/>
    <mergeCell ref="A10:C10"/>
    <mergeCell ref="A11:C11"/>
    <mergeCell ref="A12:C12"/>
    <mergeCell ref="A13:C13"/>
    <mergeCell ref="A14:C14"/>
    <mergeCell ref="H11:J11"/>
    <mergeCell ref="H12:J12"/>
    <mergeCell ref="H13:J13"/>
    <mergeCell ref="D4:H4"/>
    <mergeCell ref="L2:M2"/>
    <mergeCell ref="D2:H2"/>
    <mergeCell ref="D3:H3"/>
    <mergeCell ref="H10:J10"/>
    <mergeCell ref="A15:C15"/>
    <mergeCell ref="A32:C32"/>
    <mergeCell ref="H32:J32"/>
    <mergeCell ref="H15:J15"/>
    <mergeCell ref="A16:C16"/>
    <mergeCell ref="A17:C17"/>
    <mergeCell ref="A25:C25"/>
    <mergeCell ref="A18:C18"/>
    <mergeCell ref="A19:C19"/>
    <mergeCell ref="A20:C20"/>
    <mergeCell ref="H16:J16"/>
    <mergeCell ref="H17:J17"/>
    <mergeCell ref="A26:C26"/>
    <mergeCell ref="H18:J18"/>
    <mergeCell ref="H19:J19"/>
    <mergeCell ref="H20:J20"/>
    <mergeCell ref="A33:C33"/>
    <mergeCell ref="H33:J33"/>
    <mergeCell ref="A34:C34"/>
    <mergeCell ref="H34:J34"/>
    <mergeCell ref="H21:J21"/>
    <mergeCell ref="A24:C24"/>
    <mergeCell ref="A21:C21"/>
    <mergeCell ref="A35:C35"/>
    <mergeCell ref="H35:J35"/>
    <mergeCell ref="A36:C36"/>
    <mergeCell ref="H36:J36"/>
    <mergeCell ref="A37:C37"/>
    <mergeCell ref="H37:J37"/>
    <mergeCell ref="A38:C38"/>
    <mergeCell ref="H38:J38"/>
    <mergeCell ref="A42:C42"/>
    <mergeCell ref="H42:J42"/>
    <mergeCell ref="A43:C43"/>
    <mergeCell ref="H43:J43"/>
    <mergeCell ref="A39:C39"/>
    <mergeCell ref="H39:J39"/>
    <mergeCell ref="A40:C40"/>
    <mergeCell ref="H40:J40"/>
    <mergeCell ref="A41:C41"/>
    <mergeCell ref="H41:J41"/>
  </mergeCells>
  <phoneticPr fontId="2" type="noConversion"/>
  <pageMargins left="0.75000000000000011" right="0.75000000000000011" top="1" bottom="1" header="0.5" footer="0.5"/>
  <pageSetup paperSize="0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zoomScale="150" zoomScaleNormal="125" zoomScalePageLayoutView="125" workbookViewId="0">
      <selection activeCell="B76" sqref="B76"/>
    </sheetView>
  </sheetViews>
  <sheetFormatPr baseColWidth="10" defaultRowHeight="11" x14ac:dyDescent="0"/>
  <cols>
    <col min="1" max="1" width="22" style="35" customWidth="1"/>
    <col min="2" max="3" width="8.5703125" style="35" customWidth="1"/>
    <col min="4" max="6" width="8.28515625" style="35" customWidth="1"/>
    <col min="7" max="7" width="4.85546875" style="35" customWidth="1"/>
    <col min="8" max="16384" width="10.7109375" style="35"/>
  </cols>
  <sheetData>
    <row r="2" spans="1:9" ht="13">
      <c r="A2" s="63" t="s">
        <v>20</v>
      </c>
      <c r="B2" s="63"/>
      <c r="C2" s="63"/>
      <c r="D2" s="241">
        <f>Algemeen!B7</f>
        <v>0</v>
      </c>
      <c r="E2" s="242"/>
      <c r="F2" s="242"/>
      <c r="G2" s="242"/>
      <c r="H2" s="243"/>
      <c r="I2" s="63"/>
    </row>
    <row r="3" spans="1:9" ht="13">
      <c r="A3" s="63" t="s">
        <v>21</v>
      </c>
      <c r="B3" s="63"/>
      <c r="C3" s="63"/>
      <c r="D3" s="241">
        <f>Algemeen!B10</f>
        <v>0</v>
      </c>
      <c r="E3" s="242"/>
      <c r="F3" s="242"/>
      <c r="G3" s="242"/>
      <c r="H3" s="243"/>
      <c r="I3" s="63"/>
    </row>
    <row r="4" spans="1:9" ht="16">
      <c r="A4" s="64" t="s">
        <v>9</v>
      </c>
      <c r="B4" s="65"/>
      <c r="C4" s="63"/>
      <c r="D4" s="241" t="str">
        <f>Algemeen!B13</f>
        <v>1 september- 30 augustus</v>
      </c>
      <c r="E4" s="242"/>
      <c r="F4" s="242"/>
      <c r="G4" s="242"/>
      <c r="H4" s="243"/>
      <c r="I4" s="63"/>
    </row>
    <row r="6" spans="1:9">
      <c r="A6" s="35" t="s">
        <v>131</v>
      </c>
    </row>
    <row r="12" spans="1:9">
      <c r="A12" s="179" t="s">
        <v>216</v>
      </c>
      <c r="B12" s="57">
        <f>Algemeen!$B$16</f>
        <v>0</v>
      </c>
      <c r="C12" s="35" t="s">
        <v>58</v>
      </c>
      <c r="D12" s="36">
        <f>(0.337+0.116*B13*100+0.06*B14*100)*B12</f>
        <v>0</v>
      </c>
      <c r="E12" s="35" t="s">
        <v>59</v>
      </c>
    </row>
    <row r="13" spans="1:9">
      <c r="A13" s="35" t="s">
        <v>60</v>
      </c>
      <c r="B13" s="58">
        <f>Algemeen!$B$17</f>
        <v>0</v>
      </c>
    </row>
    <row r="14" spans="1:9">
      <c r="A14" s="35" t="s">
        <v>61</v>
      </c>
      <c r="B14" s="58">
        <f>Algemeen!$B$18</f>
        <v>0</v>
      </c>
    </row>
    <row r="15" spans="1:9">
      <c r="A15" s="179" t="s">
        <v>62</v>
      </c>
      <c r="B15" s="57">
        <f>Algemeen!$B$19</f>
        <v>0</v>
      </c>
    </row>
    <row r="18" spans="1:7">
      <c r="A18" s="179" t="s">
        <v>102</v>
      </c>
      <c r="B18" s="57">
        <f>Algemeen!$B$23</f>
        <v>0</v>
      </c>
      <c r="D18" s="37"/>
    </row>
    <row r="19" spans="1:7">
      <c r="A19" s="179" t="s">
        <v>63</v>
      </c>
      <c r="B19" s="57">
        <f>Algemeen!$B$24</f>
        <v>0</v>
      </c>
    </row>
    <row r="20" spans="1:7">
      <c r="A20" s="179" t="s">
        <v>64</v>
      </c>
      <c r="B20" s="57">
        <f>Algemeen!$B$25</f>
        <v>0</v>
      </c>
      <c r="F20" s="36">
        <f>B18+0.6*B19+0.4*B20</f>
        <v>0</v>
      </c>
      <c r="G20" s="35" t="s">
        <v>81</v>
      </c>
    </row>
    <row r="22" spans="1:7">
      <c r="A22" s="179" t="s">
        <v>82</v>
      </c>
      <c r="B22" s="38">
        <f>IF(B18=0,,meetmelk/B18)</f>
        <v>0</v>
      </c>
    </row>
    <row r="26" spans="1:7">
      <c r="A26" s="35" t="s">
        <v>83</v>
      </c>
    </row>
    <row r="27" spans="1:7">
      <c r="A27" s="179" t="s">
        <v>84</v>
      </c>
      <c r="B27" s="57">
        <f>Algemeen!$B$33</f>
        <v>0</v>
      </c>
      <c r="C27" s="35" t="s">
        <v>70</v>
      </c>
    </row>
    <row r="28" spans="1:7">
      <c r="A28" s="179" t="s">
        <v>16</v>
      </c>
      <c r="B28" s="57">
        <f>Algemeen!$B$34</f>
        <v>0</v>
      </c>
      <c r="C28" s="35" t="s">
        <v>70</v>
      </c>
    </row>
    <row r="29" spans="1:7">
      <c r="A29" s="179" t="s">
        <v>17</v>
      </c>
      <c r="B29" s="57">
        <f>Algemeen!$B$35</f>
        <v>0</v>
      </c>
      <c r="C29" s="35" t="s">
        <v>70</v>
      </c>
    </row>
    <row r="30" spans="1:7">
      <c r="A30" s="179"/>
    </row>
    <row r="31" spans="1:7">
      <c r="A31" s="179" t="s">
        <v>65</v>
      </c>
      <c r="B31" s="57">
        <f>Algemeen!$B$37</f>
        <v>0</v>
      </c>
      <c r="C31" s="35" t="s">
        <v>70</v>
      </c>
    </row>
    <row r="32" spans="1:7">
      <c r="A32" s="179" t="s">
        <v>66</v>
      </c>
      <c r="B32" s="57">
        <f>Algemeen!$B$38</f>
        <v>0</v>
      </c>
      <c r="C32" s="35" t="s">
        <v>70</v>
      </c>
    </row>
    <row r="33" spans="1:3">
      <c r="B33" s="37"/>
    </row>
    <row r="34" spans="1:3">
      <c r="A34" s="35" t="s">
        <v>67</v>
      </c>
      <c r="B34" s="36">
        <f>IF(SUM(B27:B29)=0,,meetmelk/SUM(B27:B29))</f>
        <v>0</v>
      </c>
    </row>
    <row r="35" spans="1:3">
      <c r="B35" s="37"/>
    </row>
    <row r="37" spans="1:3">
      <c r="A37" s="35" t="s">
        <v>68</v>
      </c>
    </row>
    <row r="38" spans="1:3" ht="12">
      <c r="A38" s="35" t="s">
        <v>69</v>
      </c>
      <c r="B38" s="19"/>
      <c r="C38" s="35" t="s">
        <v>132</v>
      </c>
    </row>
    <row r="39" spans="1:3" ht="12">
      <c r="A39" s="35" t="s">
        <v>133</v>
      </c>
      <c r="B39" s="19"/>
      <c r="C39" s="35" t="s">
        <v>134</v>
      </c>
    </row>
    <row r="40" spans="1:3" ht="12">
      <c r="A40" s="35" t="s">
        <v>135</v>
      </c>
      <c r="B40" s="19"/>
      <c r="C40" s="35" t="s">
        <v>134</v>
      </c>
    </row>
    <row r="42" spans="1:3">
      <c r="A42" s="35" t="s">
        <v>136</v>
      </c>
    </row>
    <row r="43" spans="1:3" ht="12">
      <c r="A43" s="39" t="s">
        <v>137</v>
      </c>
      <c r="B43" s="19"/>
      <c r="C43" s="35" t="s">
        <v>134</v>
      </c>
    </row>
    <row r="44" spans="1:3" ht="12">
      <c r="A44" s="39" t="s">
        <v>138</v>
      </c>
      <c r="B44" s="19"/>
      <c r="C44" s="35" t="s">
        <v>134</v>
      </c>
    </row>
    <row r="45" spans="1:3" ht="12">
      <c r="A45" s="39" t="s">
        <v>139</v>
      </c>
      <c r="B45" s="19"/>
      <c r="C45" s="35" t="s">
        <v>134</v>
      </c>
    </row>
    <row r="46" spans="1:3" ht="12">
      <c r="A46" s="39" t="s">
        <v>140</v>
      </c>
      <c r="B46" s="19"/>
      <c r="C46" s="35" t="s">
        <v>134</v>
      </c>
    </row>
    <row r="48" spans="1:3">
      <c r="A48" s="180" t="s">
        <v>141</v>
      </c>
      <c r="B48" s="55">
        <f>Aanvoer!B73</f>
        <v>0</v>
      </c>
      <c r="C48" s="35" t="s">
        <v>155</v>
      </c>
    </row>
    <row r="49" spans="1:7">
      <c r="A49" s="180" t="s">
        <v>142</v>
      </c>
      <c r="B49" s="55">
        <f>Afvoer!B42</f>
        <v>0</v>
      </c>
      <c r="C49" s="35" t="s">
        <v>155</v>
      </c>
    </row>
    <row r="50" spans="1:7">
      <c r="A50" s="40"/>
    </row>
    <row r="51" spans="1:7">
      <c r="A51" s="40" t="s">
        <v>143</v>
      </c>
      <c r="B51" s="19"/>
      <c r="C51" s="35" t="s">
        <v>144</v>
      </c>
    </row>
    <row r="52" spans="1:7">
      <c r="A52" s="40" t="s">
        <v>40</v>
      </c>
      <c r="B52" s="19"/>
      <c r="C52" s="35" t="s">
        <v>144</v>
      </c>
    </row>
    <row r="53" spans="1:7">
      <c r="A53" s="39" t="s">
        <v>41</v>
      </c>
    </row>
    <row r="56" spans="1:7">
      <c r="A56" s="40" t="s">
        <v>44</v>
      </c>
    </row>
    <row r="57" spans="1:7">
      <c r="A57" s="181" t="s">
        <v>45</v>
      </c>
      <c r="B57" s="19"/>
      <c r="C57" s="35" t="s">
        <v>46</v>
      </c>
    </row>
    <row r="58" spans="1:7" ht="12">
      <c r="A58" s="181" t="s">
        <v>47</v>
      </c>
      <c r="B58" s="36">
        <f>F58*D58/3.6</f>
        <v>0</v>
      </c>
      <c r="C58" s="35" t="s">
        <v>46</v>
      </c>
      <c r="D58" s="19"/>
      <c r="E58" s="43" t="s">
        <v>48</v>
      </c>
      <c r="F58" s="42">
        <v>15</v>
      </c>
      <c r="G58" s="35" t="s">
        <v>49</v>
      </c>
    </row>
    <row r="59" spans="1:7">
      <c r="A59" s="181" t="s">
        <v>50</v>
      </c>
      <c r="B59" s="36"/>
      <c r="C59" s="35" t="s">
        <v>46</v>
      </c>
      <c r="D59" s="19"/>
      <c r="E59" s="35" t="s">
        <v>51</v>
      </c>
      <c r="F59" s="42">
        <v>36</v>
      </c>
      <c r="G59" s="35" t="s">
        <v>52</v>
      </c>
    </row>
    <row r="60" spans="1:7">
      <c r="A60" s="39"/>
    </row>
    <row r="61" spans="1:7">
      <c r="A61" s="40" t="s">
        <v>53</v>
      </c>
      <c r="D61" s="41" t="s">
        <v>151</v>
      </c>
      <c r="E61" s="41" t="s">
        <v>54</v>
      </c>
    </row>
    <row r="62" spans="1:7">
      <c r="A62" s="39" t="s">
        <v>55</v>
      </c>
      <c r="B62" s="36">
        <f>D62*E62/3.6</f>
        <v>0</v>
      </c>
      <c r="C62" s="35" t="s">
        <v>56</v>
      </c>
      <c r="D62" s="44"/>
      <c r="E62" s="36">
        <v>36</v>
      </c>
    </row>
    <row r="65" spans="1:3">
      <c r="A65" s="179" t="s">
        <v>230</v>
      </c>
      <c r="B65" s="179" t="s">
        <v>227</v>
      </c>
      <c r="C65" s="179" t="s">
        <v>228</v>
      </c>
    </row>
    <row r="66" spans="1:3">
      <c r="A66" s="182" t="s">
        <v>217</v>
      </c>
      <c r="B66" s="183"/>
      <c r="C66" s="183"/>
    </row>
    <row r="67" spans="1:3">
      <c r="A67" s="182" t="s">
        <v>218</v>
      </c>
      <c r="B67" s="183"/>
      <c r="C67" s="183"/>
    </row>
    <row r="68" spans="1:3">
      <c r="A68" s="182" t="s">
        <v>219</v>
      </c>
      <c r="B68" s="183"/>
      <c r="C68" s="183"/>
    </row>
    <row r="69" spans="1:3">
      <c r="A69" s="182" t="s">
        <v>220</v>
      </c>
      <c r="B69" s="183"/>
      <c r="C69" s="183"/>
    </row>
    <row r="70" spans="1:3">
      <c r="A70" s="182" t="s">
        <v>221</v>
      </c>
      <c r="B70" s="183"/>
      <c r="C70" s="183"/>
    </row>
    <row r="71" spans="1:3">
      <c r="A71" s="182" t="s">
        <v>222</v>
      </c>
      <c r="B71" s="183"/>
      <c r="C71" s="183"/>
    </row>
    <row r="75" spans="1:3">
      <c r="A75" s="182" t="s">
        <v>223</v>
      </c>
      <c r="B75" s="192">
        <f>Aanvoer!D22</f>
        <v>0</v>
      </c>
    </row>
    <row r="76" spans="1:3">
      <c r="A76" s="182" t="s">
        <v>224</v>
      </c>
      <c r="B76" s="192">
        <f>Aanvoer!D52</f>
        <v>0</v>
      </c>
    </row>
    <row r="77" spans="1:3">
      <c r="A77" s="182" t="s">
        <v>225</v>
      </c>
      <c r="B77" s="192">
        <f>Afvoer!D33</f>
        <v>0</v>
      </c>
    </row>
    <row r="78" spans="1:3">
      <c r="A78" s="182" t="s">
        <v>226</v>
      </c>
      <c r="B78" s="192">
        <f>Aanvoer!D39</f>
        <v>0</v>
      </c>
    </row>
    <row r="80" spans="1:3">
      <c r="A80" s="179" t="s">
        <v>229</v>
      </c>
      <c r="B80" s="178"/>
    </row>
    <row r="81" spans="1:2">
      <c r="A81" s="182" t="s">
        <v>231</v>
      </c>
      <c r="B81" s="184"/>
    </row>
  </sheetData>
  <sheetProtection sheet="1" scenarios="1" formatCells="0" formatColumns="0" formatRows="0" selectLockedCells="1"/>
  <mergeCells count="3">
    <mergeCell ref="D2:H2"/>
    <mergeCell ref="D3:H3"/>
    <mergeCell ref="D4:H4"/>
  </mergeCells>
  <phoneticPr fontId="2" type="noConversion"/>
  <pageMargins left="0.39370078740157483" right="0.39370078740157483" top="0.78740157480314965" bottom="0.78740157480314965" header="0.5" footer="0.5"/>
  <pageSetup paperSize="0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125" zoomScaleNormal="125" zoomScalePageLayoutView="125" workbookViewId="0">
      <selection activeCell="B17" sqref="B17"/>
    </sheetView>
  </sheetViews>
  <sheetFormatPr baseColWidth="10" defaultRowHeight="13" x14ac:dyDescent="0"/>
  <cols>
    <col min="1" max="1" width="29.42578125" style="193" customWidth="1"/>
    <col min="2" max="16384" width="10.7109375" style="193"/>
  </cols>
  <sheetData>
    <row r="2" spans="1:3" s="194" customFormat="1" ht="23">
      <c r="A2" s="194" t="s">
        <v>157</v>
      </c>
      <c r="B2" s="194">
        <f>Algemeen!B10</f>
        <v>0</v>
      </c>
    </row>
    <row r="4" spans="1:3" ht="23">
      <c r="A4" s="194" t="s">
        <v>244</v>
      </c>
    </row>
    <row r="6" spans="1:3" ht="16">
      <c r="A6" s="197" t="s">
        <v>248</v>
      </c>
      <c r="B6" s="198"/>
      <c r="C6" s="199"/>
    </row>
    <row r="7" spans="1:3">
      <c r="A7" s="200"/>
      <c r="B7" s="201"/>
      <c r="C7" s="202"/>
    </row>
    <row r="8" spans="1:3">
      <c r="A8" s="200" t="s">
        <v>213</v>
      </c>
      <c r="B8" s="195"/>
      <c r="C8" s="202"/>
    </row>
    <row r="9" spans="1:3">
      <c r="A9" s="200" t="s">
        <v>245</v>
      </c>
      <c r="B9" s="196"/>
      <c r="C9" s="202"/>
    </row>
    <row r="10" spans="1:3">
      <c r="A10" s="200" t="s">
        <v>246</v>
      </c>
      <c r="B10" s="195"/>
      <c r="C10" s="202"/>
    </row>
    <row r="11" spans="1:3">
      <c r="A11" s="200" t="s">
        <v>247</v>
      </c>
      <c r="B11" s="195"/>
      <c r="C11" s="202"/>
    </row>
    <row r="12" spans="1:3">
      <c r="A12" s="200"/>
      <c r="B12" s="201"/>
      <c r="C12" s="202"/>
    </row>
    <row r="13" spans="1:3" ht="20" customHeight="1">
      <c r="A13" s="203" t="s">
        <v>249</v>
      </c>
      <c r="B13" s="204"/>
      <c r="C13" s="205"/>
    </row>
    <row r="14" spans="1:3">
      <c r="A14" s="200"/>
      <c r="B14" s="201"/>
      <c r="C14" s="202"/>
    </row>
    <row r="15" spans="1:3">
      <c r="A15" s="200" t="s">
        <v>250</v>
      </c>
      <c r="B15" s="195"/>
      <c r="C15" s="202"/>
    </row>
    <row r="16" spans="1:3">
      <c r="A16" s="200" t="s">
        <v>251</v>
      </c>
      <c r="B16" s="195"/>
      <c r="C16" s="202"/>
    </row>
    <row r="17" spans="1:3">
      <c r="A17" s="200" t="s">
        <v>252</v>
      </c>
      <c r="B17" s="195"/>
      <c r="C17" s="202"/>
    </row>
    <row r="18" spans="1:3">
      <c r="A18" s="200" t="s">
        <v>253</v>
      </c>
      <c r="B18" s="195"/>
      <c r="C18" s="202"/>
    </row>
    <row r="19" spans="1:3">
      <c r="A19" s="200" t="s">
        <v>254</v>
      </c>
      <c r="B19" s="195"/>
      <c r="C19" s="202"/>
    </row>
    <row r="20" spans="1:3">
      <c r="A20" s="200" t="s">
        <v>255</v>
      </c>
      <c r="B20" s="195"/>
      <c r="C20" s="202"/>
    </row>
    <row r="21" spans="1:3">
      <c r="A21" s="200" t="s">
        <v>186</v>
      </c>
      <c r="B21" s="195"/>
      <c r="C21" s="202"/>
    </row>
    <row r="22" spans="1:3">
      <c r="A22" s="200" t="s">
        <v>256</v>
      </c>
      <c r="B22" s="195"/>
      <c r="C22" s="202"/>
    </row>
    <row r="23" spans="1:3">
      <c r="A23" s="200" t="s">
        <v>257</v>
      </c>
      <c r="B23" s="195"/>
      <c r="C23" s="202"/>
    </row>
    <row r="24" spans="1:3">
      <c r="A24" s="200" t="s">
        <v>258</v>
      </c>
      <c r="B24" s="195"/>
      <c r="C24" s="202"/>
    </row>
    <row r="25" spans="1:3">
      <c r="A25" s="200" t="s">
        <v>259</v>
      </c>
      <c r="B25" s="195"/>
      <c r="C25" s="202"/>
    </row>
    <row r="26" spans="1:3">
      <c r="A26" s="200" t="s">
        <v>260</v>
      </c>
      <c r="B26" s="195"/>
      <c r="C26" s="202"/>
    </row>
    <row r="27" spans="1:3">
      <c r="A27" s="200" t="s">
        <v>261</v>
      </c>
      <c r="B27" s="195"/>
      <c r="C27" s="202"/>
    </row>
    <row r="28" spans="1:3">
      <c r="A28" s="200"/>
      <c r="B28" s="201"/>
      <c r="C28" s="202"/>
    </row>
    <row r="29" spans="1:3" ht="20" customHeight="1">
      <c r="A29" s="206" t="s">
        <v>263</v>
      </c>
      <c r="B29" s="207"/>
      <c r="C29" s="208"/>
    </row>
    <row r="30" spans="1:3">
      <c r="A30" s="209" t="s">
        <v>262</v>
      </c>
      <c r="B30" s="201"/>
      <c r="C30" s="202"/>
    </row>
    <row r="31" spans="1:3">
      <c r="A31" s="195"/>
      <c r="B31" s="195"/>
      <c r="C31" s="202"/>
    </row>
    <row r="32" spans="1:3">
      <c r="A32" s="195"/>
      <c r="B32" s="195"/>
      <c r="C32" s="202"/>
    </row>
    <row r="33" spans="1:3">
      <c r="A33" s="195"/>
      <c r="B33" s="195"/>
      <c r="C33" s="202"/>
    </row>
    <row r="34" spans="1:3">
      <c r="A34" s="195"/>
      <c r="B34" s="195"/>
      <c r="C34" s="202"/>
    </row>
    <row r="35" spans="1:3">
      <c r="A35" s="195"/>
      <c r="B35" s="195"/>
      <c r="C35" s="202"/>
    </row>
    <row r="36" spans="1:3">
      <c r="A36" s="195"/>
      <c r="B36" s="195"/>
      <c r="C36" s="202"/>
    </row>
    <row r="37" spans="1:3">
      <c r="A37" s="195"/>
      <c r="B37" s="195"/>
      <c r="C37" s="202"/>
    </row>
    <row r="38" spans="1:3">
      <c r="A38" s="195"/>
      <c r="B38" s="195"/>
      <c r="C38" s="210"/>
    </row>
  </sheetData>
  <sheetProtection sheet="1" scenarios="1" formatCells="0" formatColumns="0" formatRows="0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showGridLines="0" zoomScale="159" workbookViewId="0">
      <selection activeCell="B51" sqref="B51"/>
    </sheetView>
  </sheetViews>
  <sheetFormatPr baseColWidth="10" defaultColWidth="12.42578125" defaultRowHeight="20" customHeight="1" x14ac:dyDescent="0"/>
  <cols>
    <col min="1" max="1" width="18.42578125" style="115" customWidth="1"/>
    <col min="2" max="2" width="8.140625" style="115" customWidth="1"/>
    <col min="3" max="3" width="4.42578125" style="115" customWidth="1"/>
    <col min="4" max="4" width="16.7109375" style="115" customWidth="1"/>
    <col min="5" max="5" width="8.5703125" style="115" customWidth="1"/>
    <col min="6" max="6" width="3.85546875" style="115" customWidth="1"/>
    <col min="7" max="7" width="5.7109375" style="115" customWidth="1"/>
    <col min="8" max="8" width="12.42578125" style="115"/>
    <col min="9" max="11" width="5.85546875" style="115" customWidth="1"/>
    <col min="12" max="16384" width="12.42578125" style="115"/>
  </cols>
  <sheetData>
    <row r="1" spans="1:7" ht="18" customHeight="1">
      <c r="A1" s="112" t="s">
        <v>157</v>
      </c>
      <c r="B1" s="244">
        <f>Algemeen!B10</f>
        <v>0</v>
      </c>
      <c r="C1" s="245"/>
      <c r="D1" s="245"/>
      <c r="E1" s="113"/>
      <c r="F1" s="114"/>
      <c r="G1" s="127"/>
    </row>
    <row r="2" spans="1:7" ht="12" customHeight="1">
      <c r="A2" s="169" t="s">
        <v>158</v>
      </c>
      <c r="B2" s="170">
        <f>Algemeen!B11</f>
        <v>0</v>
      </c>
      <c r="C2" s="116"/>
      <c r="D2" s="132" t="s">
        <v>203</v>
      </c>
      <c r="E2" s="133"/>
      <c r="F2" s="134"/>
      <c r="G2" s="128"/>
    </row>
    <row r="3" spans="1:7" ht="22" customHeight="1">
      <c r="A3" s="114"/>
      <c r="B3" s="114"/>
      <c r="C3" s="114"/>
      <c r="D3" s="135" t="s">
        <v>159</v>
      </c>
      <c r="E3" s="131"/>
      <c r="F3" s="136"/>
      <c r="G3" s="128"/>
    </row>
    <row r="4" spans="1:7" ht="11" customHeight="1">
      <c r="A4" s="114" t="s">
        <v>160</v>
      </c>
      <c r="B4" s="171">
        <f>Algemeen!B23</f>
        <v>0</v>
      </c>
      <c r="C4" s="118"/>
      <c r="D4" s="164" t="s">
        <v>161</v>
      </c>
      <c r="E4" s="165" t="str">
        <f>IF(SUM(B9:B10)=0,"",(B4+0.7*B5+0.3*B6)/SUM(B9:B10))</f>
        <v/>
      </c>
      <c r="F4" s="137"/>
      <c r="G4" s="129"/>
    </row>
    <row r="5" spans="1:7" ht="11" customHeight="1">
      <c r="A5" s="114" t="s">
        <v>162</v>
      </c>
      <c r="B5" s="171">
        <f>Algemeen!B24</f>
        <v>0</v>
      </c>
      <c r="C5" s="118"/>
      <c r="D5" s="164"/>
      <c r="E5" s="165"/>
      <c r="F5" s="137"/>
      <c r="G5" s="129"/>
    </row>
    <row r="6" spans="1:7" ht="11" customHeight="1">
      <c r="A6" s="114" t="s">
        <v>163</v>
      </c>
      <c r="B6" s="171">
        <f>Algemeen!B25</f>
        <v>0</v>
      </c>
      <c r="C6" s="118"/>
      <c r="D6" s="166"/>
      <c r="E6" s="167"/>
      <c r="F6" s="137"/>
      <c r="G6" s="129"/>
    </row>
    <row r="7" spans="1:7" ht="11" customHeight="1">
      <c r="A7" s="114" t="s">
        <v>164</v>
      </c>
      <c r="B7" s="172"/>
      <c r="C7" s="118"/>
      <c r="D7" s="164" t="s">
        <v>165</v>
      </c>
      <c r="E7" s="165">
        <f>B4+0.7*B5+0.3*B6+B7</f>
        <v>0</v>
      </c>
      <c r="F7" s="137"/>
      <c r="G7" s="129"/>
    </row>
    <row r="8" spans="1:7" ht="11" customHeight="1">
      <c r="A8" s="114"/>
      <c r="B8" s="114"/>
      <c r="C8" s="118"/>
      <c r="D8" s="164"/>
      <c r="E8" s="165"/>
      <c r="F8" s="137"/>
      <c r="G8" s="129"/>
    </row>
    <row r="9" spans="1:7" ht="11" customHeight="1">
      <c r="A9" s="114" t="s">
        <v>166</v>
      </c>
      <c r="B9" s="173">
        <f>Algemeen!B37</f>
        <v>0</v>
      </c>
      <c r="C9" s="117" t="s">
        <v>167</v>
      </c>
      <c r="D9" s="164"/>
      <c r="E9" s="165"/>
      <c r="F9" s="137"/>
      <c r="G9" s="129"/>
    </row>
    <row r="10" spans="1:7" ht="11" customHeight="1">
      <c r="A10" s="114" t="s">
        <v>168</v>
      </c>
      <c r="B10" s="173">
        <f>Algemeen!B38</f>
        <v>0</v>
      </c>
      <c r="C10" s="117" t="s">
        <v>167</v>
      </c>
      <c r="D10" s="164" t="s">
        <v>169</v>
      </c>
      <c r="E10" s="165">
        <f>SUM(B9:B10)</f>
        <v>0</v>
      </c>
      <c r="F10" s="137"/>
      <c r="G10" s="129"/>
    </row>
    <row r="11" spans="1:7" ht="11" customHeight="1">
      <c r="A11" s="114" t="s">
        <v>194</v>
      </c>
      <c r="B11" s="174">
        <f>Algemeen!B33</f>
        <v>0</v>
      </c>
      <c r="C11" s="118"/>
      <c r="D11" s="164"/>
      <c r="E11" s="165"/>
      <c r="F11" s="137"/>
      <c r="G11" s="129"/>
    </row>
    <row r="12" spans="1:7" ht="11" customHeight="1">
      <c r="A12" s="114" t="s">
        <v>195</v>
      </c>
      <c r="B12" s="171">
        <f>Algemeen!B34</f>
        <v>0</v>
      </c>
      <c r="C12" s="118"/>
      <c r="D12" s="164" t="s">
        <v>170</v>
      </c>
      <c r="E12" s="165" t="str">
        <f>IF(E7=0,"",B17*E10/E7/365)</f>
        <v/>
      </c>
      <c r="F12" s="137"/>
      <c r="G12" s="129"/>
    </row>
    <row r="13" spans="1:7" ht="11" customHeight="1">
      <c r="A13" s="114" t="s">
        <v>196</v>
      </c>
      <c r="B13" s="171">
        <f>Algemeen!B35</f>
        <v>0</v>
      </c>
      <c r="C13" s="118"/>
      <c r="D13" s="164"/>
      <c r="E13" s="165"/>
      <c r="F13" s="137"/>
      <c r="G13" s="129"/>
    </row>
    <row r="14" spans="1:7" ht="11" customHeight="1">
      <c r="A14" s="114" t="s">
        <v>171</v>
      </c>
      <c r="B14" s="172"/>
      <c r="C14" s="118"/>
      <c r="D14" s="164"/>
      <c r="E14" s="165"/>
      <c r="F14" s="137"/>
      <c r="G14" s="129"/>
    </row>
    <row r="15" spans="1:7" ht="11" customHeight="1">
      <c r="A15" s="114"/>
      <c r="B15" s="114"/>
      <c r="C15" s="118"/>
      <c r="D15" s="164"/>
      <c r="E15" s="165"/>
      <c r="F15" s="137"/>
      <c r="G15" s="129"/>
    </row>
    <row r="16" spans="1:7" ht="11" customHeight="1">
      <c r="A16" s="175"/>
      <c r="B16" s="175"/>
      <c r="C16" s="118"/>
      <c r="D16" s="164" t="s">
        <v>172</v>
      </c>
      <c r="E16" s="165" t="str">
        <f>IF(E7=0,"",B50/365/E7)</f>
        <v/>
      </c>
      <c r="F16" s="137"/>
      <c r="G16" s="129"/>
    </row>
    <row r="17" spans="1:11" ht="11" customHeight="1">
      <c r="A17" s="114" t="s">
        <v>173</v>
      </c>
      <c r="B17" s="172"/>
      <c r="C17" s="118"/>
      <c r="D17" s="164" t="s">
        <v>174</v>
      </c>
      <c r="E17" s="165">
        <f>SUM(E12:E16)</f>
        <v>0</v>
      </c>
      <c r="F17" s="137"/>
      <c r="G17" s="129"/>
    </row>
    <row r="18" spans="1:11" ht="11" customHeight="1">
      <c r="A18" s="118"/>
      <c r="B18" s="118"/>
      <c r="C18" s="118"/>
      <c r="D18" s="164"/>
      <c r="E18" s="165"/>
      <c r="F18" s="137"/>
      <c r="G18" s="129"/>
    </row>
    <row r="19" spans="1:11" ht="11" customHeight="1">
      <c r="A19" s="155" t="s">
        <v>175</v>
      </c>
      <c r="B19" s="153"/>
      <c r="C19" s="118"/>
      <c r="D19" s="164"/>
      <c r="E19" s="165"/>
      <c r="F19" s="137"/>
      <c r="G19" s="129"/>
    </row>
    <row r="20" spans="1:11" ht="11" customHeight="1">
      <c r="A20" s="156" t="s">
        <v>176</v>
      </c>
      <c r="B20" s="145" t="str">
        <f>Mineralenbalans!D24</f>
        <v>..</v>
      </c>
      <c r="C20" s="118"/>
      <c r="D20" s="164"/>
      <c r="E20" s="165"/>
      <c r="F20" s="137"/>
      <c r="G20" s="129"/>
    </row>
    <row r="21" spans="1:11" ht="11" customHeight="1">
      <c r="A21" s="156" t="s">
        <v>177</v>
      </c>
      <c r="B21" s="145" t="str">
        <f>Mineralenbalans!D25</f>
        <v>..</v>
      </c>
      <c r="C21" s="118"/>
      <c r="D21" s="164"/>
      <c r="E21" s="165"/>
      <c r="F21" s="137"/>
      <c r="G21" s="129"/>
    </row>
    <row r="22" spans="1:11" ht="11" customHeight="1">
      <c r="A22" s="156" t="s">
        <v>178</v>
      </c>
      <c r="B22" s="146" t="str">
        <f>Mineralenbalans!D26</f>
        <v>..</v>
      </c>
      <c r="C22" s="118"/>
      <c r="D22" s="164"/>
      <c r="E22" s="165"/>
      <c r="F22" s="137"/>
      <c r="G22" s="129"/>
    </row>
    <row r="23" spans="1:11" ht="14" customHeight="1">
      <c r="A23" s="157"/>
      <c r="B23" s="147"/>
      <c r="C23" s="118"/>
      <c r="D23" s="164" t="s">
        <v>199</v>
      </c>
      <c r="E23" s="165">
        <f>IF(E10=0,,B50/(E10*B17))</f>
        <v>0</v>
      </c>
      <c r="F23" s="137"/>
      <c r="G23" s="129"/>
    </row>
    <row r="24" spans="1:11" ht="11" customHeight="1">
      <c r="A24" s="143" t="s">
        <v>206</v>
      </c>
      <c r="B24" s="148"/>
      <c r="C24" s="118"/>
      <c r="D24" s="164"/>
      <c r="E24" s="165"/>
      <c r="F24" s="137"/>
      <c r="G24" s="129"/>
    </row>
    <row r="25" spans="1:11" ht="11" customHeight="1">
      <c r="A25" s="157" t="s">
        <v>204</v>
      </c>
      <c r="B25" s="154"/>
      <c r="C25" s="118"/>
      <c r="D25" s="164"/>
      <c r="E25" s="165"/>
      <c r="F25" s="137"/>
      <c r="G25" s="129"/>
    </row>
    <row r="26" spans="1:11" ht="11" customHeight="1">
      <c r="A26" s="157" t="s">
        <v>205</v>
      </c>
      <c r="B26" s="154"/>
      <c r="C26" s="118"/>
      <c r="D26" s="164" t="s">
        <v>181</v>
      </c>
      <c r="E26" s="168" t="str">
        <f>IF(E10=0,"",B41/E7)</f>
        <v/>
      </c>
      <c r="F26" s="137" t="s">
        <v>180</v>
      </c>
      <c r="G26" s="129"/>
    </row>
    <row r="27" spans="1:11" ht="11" customHeight="1">
      <c r="A27" s="149"/>
      <c r="B27" s="150"/>
      <c r="C27" s="118"/>
      <c r="D27" s="164"/>
      <c r="E27" s="168"/>
      <c r="F27" s="137"/>
      <c r="G27" s="129"/>
    </row>
    <row r="28" spans="1:11" ht="14" customHeight="1">
      <c r="A28" s="118"/>
      <c r="B28" s="119"/>
      <c r="C28" s="118"/>
      <c r="D28" s="164"/>
      <c r="E28" s="168"/>
      <c r="F28" s="137"/>
      <c r="G28" s="129"/>
    </row>
    <row r="29" spans="1:11" ht="11" customHeight="1">
      <c r="A29" s="118"/>
      <c r="B29" s="119"/>
      <c r="C29" s="118"/>
      <c r="D29" s="164" t="s">
        <v>185</v>
      </c>
      <c r="E29" s="168">
        <f>IF(E10=0,,B44/E10)</f>
        <v>0</v>
      </c>
      <c r="F29" s="137" t="s">
        <v>180</v>
      </c>
      <c r="G29" s="129"/>
      <c r="H29" s="161"/>
      <c r="I29" s="162" t="s">
        <v>208</v>
      </c>
      <c r="J29" s="162" t="s">
        <v>209</v>
      </c>
      <c r="K29" s="162" t="s">
        <v>210</v>
      </c>
    </row>
    <row r="30" spans="1:11" ht="11" customHeight="1">
      <c r="A30" s="155" t="s">
        <v>197</v>
      </c>
      <c r="B30" s="152"/>
      <c r="C30" s="118"/>
      <c r="D30" s="164"/>
      <c r="E30" s="168"/>
      <c r="F30" s="137"/>
      <c r="G30" s="129"/>
      <c r="H30" s="161" t="s">
        <v>211</v>
      </c>
      <c r="I30" s="161">
        <f>E29*4</f>
        <v>0</v>
      </c>
      <c r="J30" s="161">
        <f>E29*1.5</f>
        <v>0</v>
      </c>
      <c r="K30" s="161">
        <f>E29*6</f>
        <v>0</v>
      </c>
    </row>
    <row r="31" spans="1:11" ht="11" customHeight="1">
      <c r="A31" s="158" t="s">
        <v>176</v>
      </c>
      <c r="B31" s="142"/>
      <c r="C31" s="118"/>
      <c r="D31" s="164"/>
      <c r="E31" s="168"/>
      <c r="F31" s="137"/>
      <c r="G31" s="129"/>
      <c r="H31" s="161" t="s">
        <v>212</v>
      </c>
      <c r="I31" s="163">
        <f>E32</f>
        <v>0</v>
      </c>
      <c r="J31" s="161"/>
      <c r="K31" s="161"/>
    </row>
    <row r="32" spans="1:11" ht="11" customHeight="1">
      <c r="A32" s="158" t="s">
        <v>177</v>
      </c>
      <c r="B32" s="142"/>
      <c r="C32" s="118"/>
      <c r="D32" s="164" t="s">
        <v>188</v>
      </c>
      <c r="E32" s="168">
        <f>IF(E10=0,,(0.26*B47)/E10)</f>
        <v>0</v>
      </c>
      <c r="F32" s="137" t="s">
        <v>189</v>
      </c>
      <c r="G32" s="129"/>
      <c r="H32" s="161" t="s">
        <v>213</v>
      </c>
      <c r="I32" s="161">
        <f>SUM(I30:I31)</f>
        <v>0</v>
      </c>
      <c r="J32" s="161">
        <f t="shared" ref="J32:K32" si="0">SUM(J30:J31)</f>
        <v>0</v>
      </c>
      <c r="K32" s="161">
        <f t="shared" si="0"/>
        <v>0</v>
      </c>
    </row>
    <row r="33" spans="1:11" ht="11" customHeight="1">
      <c r="A33" s="158" t="s">
        <v>178</v>
      </c>
      <c r="B33" s="142"/>
      <c r="C33" s="118"/>
      <c r="D33" s="164" t="s">
        <v>190</v>
      </c>
      <c r="E33" s="168">
        <f>E29*4.4/2</f>
        <v>0</v>
      </c>
      <c r="F33" s="137" t="s">
        <v>189</v>
      </c>
      <c r="G33" s="129"/>
      <c r="H33" s="161"/>
      <c r="I33" s="161"/>
      <c r="J33" s="161"/>
      <c r="K33" s="161"/>
    </row>
    <row r="34" spans="1:11" ht="11" customHeight="1">
      <c r="A34" s="158"/>
      <c r="B34" s="151"/>
      <c r="C34" s="118"/>
      <c r="D34" s="164" t="s">
        <v>191</v>
      </c>
      <c r="E34" s="168">
        <f>SUM(E32:E33)</f>
        <v>0</v>
      </c>
      <c r="F34" s="137" t="s">
        <v>189</v>
      </c>
      <c r="G34" s="129"/>
      <c r="H34" s="161" t="s">
        <v>214</v>
      </c>
      <c r="I34" s="161">
        <f>B17*0.16*0.16</f>
        <v>0</v>
      </c>
      <c r="J34" s="161">
        <f>B17*4/1000</f>
        <v>0</v>
      </c>
      <c r="K34" s="161">
        <f>B17*30/1000</f>
        <v>0</v>
      </c>
    </row>
    <row r="35" spans="1:11" ht="11" customHeight="1">
      <c r="A35" s="144" t="s">
        <v>207</v>
      </c>
      <c r="B35" s="151"/>
      <c r="C35" s="118"/>
      <c r="D35" s="164"/>
      <c r="E35" s="168"/>
      <c r="F35" s="137"/>
      <c r="G35" s="129"/>
      <c r="H35" s="161"/>
      <c r="I35" s="161"/>
      <c r="J35" s="161"/>
      <c r="K35" s="161"/>
    </row>
    <row r="36" spans="1:11" ht="11" customHeight="1">
      <c r="A36" s="158" t="s">
        <v>176</v>
      </c>
      <c r="B36" s="141"/>
      <c r="C36" s="118"/>
      <c r="D36" s="164"/>
      <c r="E36" s="168"/>
      <c r="F36" s="137"/>
      <c r="G36" s="129"/>
      <c r="H36" s="161" t="s">
        <v>215</v>
      </c>
      <c r="I36" s="162" t="str">
        <f>IFERROR(I32/I34,"-")</f>
        <v>-</v>
      </c>
      <c r="J36" s="162" t="str">
        <f t="shared" ref="J36:K36" si="1">IFERROR(J32/J34,"-")</f>
        <v>-</v>
      </c>
      <c r="K36" s="162" t="str">
        <f t="shared" si="1"/>
        <v>-</v>
      </c>
    </row>
    <row r="37" spans="1:11" ht="11" customHeight="1">
      <c r="A37" s="158" t="s">
        <v>177</v>
      </c>
      <c r="B37" s="141"/>
      <c r="C37" s="118"/>
      <c r="D37" s="138"/>
      <c r="E37" s="139"/>
      <c r="F37" s="140"/>
      <c r="G37" s="129"/>
      <c r="H37" s="161"/>
      <c r="I37" s="161"/>
      <c r="J37" s="161"/>
      <c r="K37" s="161"/>
    </row>
    <row r="38" spans="1:11" ht="11" customHeight="1">
      <c r="A38" s="159"/>
      <c r="B38" s="160"/>
      <c r="C38" s="118"/>
      <c r="D38" s="118"/>
      <c r="E38" s="118"/>
      <c r="F38" s="118"/>
      <c r="G38" s="129"/>
    </row>
    <row r="39" spans="1:11" ht="11" customHeight="1">
      <c r="A39" s="118"/>
      <c r="B39" s="118"/>
      <c r="C39" s="118"/>
      <c r="D39" s="129"/>
      <c r="E39" s="129"/>
      <c r="F39" s="129"/>
      <c r="G39" s="129"/>
    </row>
    <row r="40" spans="1:11" ht="11" customHeight="1">
      <c r="A40" s="118"/>
      <c r="B40" s="118"/>
      <c r="C40" s="118"/>
      <c r="D40" s="129"/>
      <c r="E40" s="129"/>
      <c r="F40" s="129"/>
      <c r="G40" s="129"/>
    </row>
    <row r="41" spans="1:11" ht="11" customHeight="1">
      <c r="A41" s="114" t="s">
        <v>179</v>
      </c>
      <c r="B41" s="172"/>
      <c r="C41" s="114" t="s">
        <v>180</v>
      </c>
      <c r="D41" s="129"/>
      <c r="E41" s="129"/>
      <c r="F41" s="129"/>
      <c r="G41" s="129"/>
    </row>
    <row r="42" spans="1:11" ht="11" customHeight="1">
      <c r="A42" s="114" t="s">
        <v>182</v>
      </c>
      <c r="B42" s="171">
        <f>Aanvoer!B73</f>
        <v>0</v>
      </c>
      <c r="C42" s="114" t="s">
        <v>180</v>
      </c>
      <c r="D42" s="129"/>
      <c r="E42" s="129"/>
      <c r="F42" s="129"/>
      <c r="G42" s="129"/>
    </row>
    <row r="43" spans="1:11" ht="11" customHeight="1">
      <c r="A43" s="114" t="s">
        <v>183</v>
      </c>
      <c r="B43" s="176">
        <f>Afvoer!B42</f>
        <v>0</v>
      </c>
      <c r="C43" s="114" t="s">
        <v>180</v>
      </c>
      <c r="D43" s="129"/>
      <c r="E43" s="129"/>
      <c r="F43" s="129"/>
      <c r="G43" s="129"/>
    </row>
    <row r="44" spans="1:11" ht="11" customHeight="1">
      <c r="A44" s="114" t="s">
        <v>184</v>
      </c>
      <c r="B44" s="177">
        <f>(B41+B42-B43)</f>
        <v>0</v>
      </c>
      <c r="C44" s="114" t="s">
        <v>180</v>
      </c>
      <c r="D44" s="129"/>
      <c r="E44" s="129"/>
      <c r="F44" s="129"/>
      <c r="G44" s="129"/>
    </row>
    <row r="45" spans="1:11" ht="11" customHeight="1">
      <c r="A45" s="114"/>
      <c r="B45" s="114"/>
      <c r="C45" s="114"/>
      <c r="D45" s="129"/>
      <c r="E45" s="129"/>
      <c r="F45" s="129"/>
      <c r="G45" s="129"/>
    </row>
    <row r="46" spans="1:11" ht="11" customHeight="1">
      <c r="A46" s="114"/>
      <c r="B46" s="114"/>
      <c r="C46" s="114"/>
      <c r="D46" s="129"/>
      <c r="E46" s="129"/>
      <c r="F46" s="129"/>
      <c r="G46" s="129"/>
    </row>
    <row r="47" spans="1:11" ht="11" customHeight="1">
      <c r="A47" s="114" t="s">
        <v>186</v>
      </c>
      <c r="B47" s="171">
        <f>Aanvoer!B64*1000</f>
        <v>0</v>
      </c>
      <c r="C47" s="114" t="s">
        <v>187</v>
      </c>
      <c r="D47" s="129"/>
      <c r="E47" s="129"/>
      <c r="F47" s="129"/>
      <c r="G47" s="129"/>
    </row>
    <row r="48" spans="1:11" ht="11" customHeight="1">
      <c r="A48" s="114"/>
      <c r="B48" s="114"/>
      <c r="C48" s="114"/>
      <c r="D48" s="129"/>
      <c r="E48" s="129"/>
      <c r="F48" s="129"/>
      <c r="G48" s="129"/>
    </row>
    <row r="49" spans="1:7" ht="11" customHeight="1">
      <c r="A49" s="114"/>
      <c r="B49" s="114"/>
      <c r="C49" s="114"/>
      <c r="D49" s="129"/>
      <c r="E49" s="129"/>
      <c r="F49" s="129"/>
      <c r="G49" s="129"/>
    </row>
    <row r="50" spans="1:7" ht="11" customHeight="1">
      <c r="A50" s="114" t="s">
        <v>198</v>
      </c>
      <c r="B50" s="171">
        <f>Aanvoer!D22*1000</f>
        <v>0</v>
      </c>
      <c r="C50" s="114" t="s">
        <v>187</v>
      </c>
      <c r="D50" s="129"/>
      <c r="E50" s="129"/>
      <c r="F50" s="129"/>
      <c r="G50" s="129"/>
    </row>
    <row r="51" spans="1:7" ht="11" customHeight="1">
      <c r="A51" s="114" t="s">
        <v>192</v>
      </c>
      <c r="B51" s="172"/>
      <c r="C51" s="114" t="s">
        <v>187</v>
      </c>
      <c r="D51" s="129"/>
      <c r="E51" s="129"/>
      <c r="F51" s="129"/>
      <c r="G51" s="129"/>
    </row>
    <row r="52" spans="1:7" ht="11" customHeight="1">
      <c r="A52" s="114" t="s">
        <v>193</v>
      </c>
      <c r="B52" s="172"/>
      <c r="C52" s="114" t="s">
        <v>187</v>
      </c>
      <c r="D52" s="130"/>
      <c r="E52" s="130"/>
      <c r="F52" s="130"/>
      <c r="G52" s="130"/>
    </row>
    <row r="53" spans="1:7" ht="11" customHeight="1">
      <c r="A53" s="118"/>
      <c r="B53" s="118"/>
      <c r="C53" s="118"/>
      <c r="D53" s="130"/>
      <c r="E53" s="130"/>
      <c r="F53" s="130"/>
      <c r="G53" s="130"/>
    </row>
    <row r="54" spans="1:7" ht="11" customHeight="1">
      <c r="A54" s="120"/>
      <c r="B54" s="120"/>
      <c r="C54" s="120"/>
      <c r="D54" s="120"/>
      <c r="E54" s="121"/>
      <c r="F54" s="120"/>
    </row>
    <row r="55" spans="1:7" ht="11" customHeight="1">
      <c r="A55" s="120"/>
      <c r="B55" s="120"/>
      <c r="C55" s="120"/>
      <c r="D55" s="120"/>
      <c r="E55" s="121"/>
      <c r="F55" s="120"/>
    </row>
    <row r="56" spans="1:7" ht="11" customHeight="1">
      <c r="A56" s="120"/>
      <c r="B56" s="120"/>
      <c r="C56" s="120"/>
      <c r="E56" s="123"/>
    </row>
    <row r="57" spans="1:7" ht="11" customHeight="1">
      <c r="A57" s="120"/>
      <c r="B57" s="120"/>
      <c r="C57" s="120"/>
      <c r="E57" s="123"/>
    </row>
    <row r="58" spans="1:7" ht="11" customHeight="1">
      <c r="A58" s="120"/>
      <c r="B58" s="120"/>
      <c r="C58" s="120"/>
      <c r="E58" s="123"/>
    </row>
    <row r="59" spans="1:7" ht="11" customHeight="1">
      <c r="A59" s="120"/>
      <c r="B59" s="120"/>
      <c r="C59" s="120"/>
      <c r="E59" s="123"/>
    </row>
    <row r="60" spans="1:7" ht="11" customHeight="1">
      <c r="A60" s="120"/>
      <c r="B60" s="120"/>
      <c r="C60" s="120"/>
      <c r="E60" s="123"/>
    </row>
    <row r="61" spans="1:7" ht="11" customHeight="1">
      <c r="A61" s="120"/>
      <c r="B61" s="120"/>
      <c r="C61" s="120"/>
    </row>
    <row r="62" spans="1:7" ht="11" customHeight="1">
      <c r="A62" s="120"/>
      <c r="B62" s="120"/>
      <c r="C62" s="120"/>
    </row>
    <row r="63" spans="1:7" ht="11" customHeight="1">
      <c r="A63" s="120"/>
      <c r="B63" s="120"/>
      <c r="C63" s="120"/>
    </row>
    <row r="64" spans="1:7" ht="11" customHeight="1">
      <c r="A64" s="120"/>
      <c r="B64" s="120"/>
      <c r="C64" s="120"/>
    </row>
    <row r="65" spans="1:3" ht="11" customHeight="1">
      <c r="A65" s="120"/>
      <c r="B65" s="120"/>
      <c r="C65" s="120"/>
    </row>
    <row r="66" spans="1:3" ht="11" customHeight="1">
      <c r="A66" s="120"/>
      <c r="B66" s="120"/>
      <c r="C66" s="120"/>
    </row>
    <row r="67" spans="1:3" ht="11" customHeight="1">
      <c r="A67" s="120"/>
      <c r="B67" s="120"/>
      <c r="C67" s="120"/>
    </row>
    <row r="68" spans="1:3" ht="11" customHeight="1">
      <c r="A68" s="122"/>
      <c r="B68" s="120"/>
      <c r="C68" s="120"/>
    </row>
    <row r="69" spans="1:3" ht="11" customHeight="1">
      <c r="A69" s="120"/>
      <c r="B69" s="120"/>
      <c r="C69" s="120"/>
    </row>
    <row r="70" spans="1:3" ht="11" customHeight="1">
      <c r="A70" s="120"/>
      <c r="B70" s="120"/>
      <c r="C70" s="120"/>
    </row>
    <row r="71" spans="1:3" ht="11" customHeight="1"/>
    <row r="72" spans="1:3" ht="11" customHeight="1"/>
    <row r="73" spans="1:3" ht="11" customHeight="1"/>
    <row r="74" spans="1:3" ht="11" customHeight="1"/>
    <row r="75" spans="1:3" ht="11" customHeight="1"/>
    <row r="76" spans="1:3" ht="11" customHeight="1"/>
    <row r="77" spans="1:3" ht="11" customHeight="1"/>
    <row r="78" spans="1:3" ht="11" customHeight="1"/>
    <row r="79" spans="1:3" ht="11" customHeight="1"/>
    <row r="80" spans="1:3" ht="11" customHeight="1"/>
    <row r="81" ht="11" customHeight="1"/>
    <row r="82" ht="11" customHeight="1"/>
    <row r="83" ht="11" customHeight="1"/>
    <row r="84" ht="11" customHeight="1"/>
    <row r="85" ht="11" customHeight="1"/>
    <row r="86" ht="11" customHeight="1"/>
    <row r="87" ht="11" customHeight="1"/>
    <row r="88" ht="11" customHeight="1"/>
    <row r="89" ht="11" customHeight="1"/>
    <row r="90" ht="11" customHeight="1"/>
    <row r="91" ht="11" customHeight="1"/>
    <row r="92" ht="11" customHeight="1"/>
    <row r="93" ht="11" customHeight="1"/>
    <row r="94" ht="11" customHeight="1"/>
    <row r="95" ht="11" customHeight="1"/>
    <row r="96" ht="11" customHeight="1"/>
    <row r="97" ht="11" customHeight="1"/>
    <row r="98" ht="11" customHeight="1"/>
    <row r="99" ht="11" customHeight="1"/>
    <row r="100" ht="11" customHeight="1"/>
    <row r="101" ht="11" customHeight="1"/>
    <row r="102" ht="11" customHeight="1"/>
    <row r="103" ht="11" customHeight="1"/>
    <row r="104" ht="11" customHeight="1"/>
    <row r="105" ht="11" customHeight="1"/>
    <row r="106" ht="11" customHeight="1"/>
    <row r="107" ht="11" customHeight="1"/>
    <row r="108" ht="11" customHeight="1"/>
    <row r="109" ht="11" customHeight="1"/>
    <row r="110" ht="11" customHeight="1"/>
    <row r="111" ht="11" customHeight="1"/>
    <row r="112" ht="11" customHeight="1"/>
    <row r="113" ht="11" customHeight="1"/>
    <row r="114" ht="11" customHeight="1"/>
    <row r="115" ht="11" customHeight="1"/>
    <row r="116" ht="11" customHeight="1"/>
    <row r="117" ht="11" customHeight="1"/>
    <row r="118" ht="11" customHeight="1"/>
    <row r="119" ht="11" customHeight="1"/>
    <row r="120" ht="11" customHeight="1"/>
    <row r="121" ht="11" customHeight="1"/>
  </sheetData>
  <sheetProtection sheet="1" scenarios="1" formatCells="0" formatColumns="0" formatRows="0" selectLockedCells="1"/>
  <mergeCells count="1">
    <mergeCell ref="B1:D1"/>
  </mergeCells>
  <pageMargins left="0.75" right="0.75" top="0.98425197601318359" bottom="0.9842519760131835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Algemeen</vt:lpstr>
      <vt:lpstr>Aanvoer</vt:lpstr>
      <vt:lpstr>Afvoer</vt:lpstr>
      <vt:lpstr>Mineralenbalans</vt:lpstr>
      <vt:lpstr>Milieu</vt:lpstr>
      <vt:lpstr>Klimaatwijzer</vt:lpstr>
      <vt:lpstr>Graslandkengetallen</vt:lpstr>
    </vt:vector>
  </TitlesOfParts>
  <Company>nvt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 Oosterhof</dc:creator>
  <cp:lastModifiedBy>Durk Oosterhof</cp:lastModifiedBy>
  <dcterms:created xsi:type="dcterms:W3CDTF">2008-08-14T08:47:40Z</dcterms:created>
  <dcterms:modified xsi:type="dcterms:W3CDTF">2013-09-20T14:03:09Z</dcterms:modified>
</cp:coreProperties>
</file>