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vbaProject.bin" ContentType="application/vnd.ms-office.vbaProject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\\Citogroep.nl\taak\PRODUCTIE_SLOA\TC_bbcte\2019\examens\PDF-Word-ICT\ICT 2019\2 - Applicaties CSPE 2019_ DEFINITIEF - PROFIEL\versie blauw\Groen\BB\bestanden voor de kandidaat\onderdeel D\"/>
    </mc:Choice>
  </mc:AlternateContent>
  <bookViews>
    <workbookView showHorizontalScroll="0" showSheetTabs="0" xWindow="480" yWindow="240" windowWidth="14880" windowHeight="7905" firstSheet="3"/>
  </bookViews>
  <sheets>
    <sheet name="home" sheetId="2" r:id="rId1"/>
    <sheet name="navibloemen" sheetId="19" r:id="rId2"/>
    <sheet name="naviplanten" sheetId="21" r:id="rId3"/>
    <sheet name="navibloemisterijartikelen" sheetId="20" r:id="rId4"/>
    <sheet name="bloemen" sheetId="1" r:id="rId5"/>
    <sheet name="planten" sheetId="17" r:id="rId6"/>
    <sheet name="bloemisterijartikelen" sheetId="18" r:id="rId7"/>
    <sheet name="artbloemen" sheetId="5" r:id="rId8"/>
    <sheet name="artplanten" sheetId="13" r:id="rId9"/>
    <sheet name="artbloemisterijartikelen" sheetId="14" r:id="rId10"/>
    <sheet name="winkelwagen" sheetId="15" r:id="rId11"/>
    <sheet name="data" sheetId="16" state="hidden" r:id="rId12"/>
    <sheet name="databloemen" sheetId="10" state="hidden" r:id="rId13"/>
    <sheet name="dataplanten" sheetId="11" state="hidden" r:id="rId14"/>
    <sheet name="databloemisterijartikelen" sheetId="12" state="hidden" r:id="rId15"/>
  </sheets>
  <functionGroups builtInGroupCount="18"/>
  <definedNames>
    <definedName name="_xlnm._FilterDatabase" localSheetId="14" hidden="1">databloemisterijartikelen!$A$1:$N$30</definedName>
    <definedName name="aantal" localSheetId="7">artbloemen!$H$16</definedName>
    <definedName name="aantal" localSheetId="9">artbloemisterijartikelen!$H$14</definedName>
    <definedName name="aantal" localSheetId="8">artplanten!$H$16</definedName>
    <definedName name="aantal">data!$B$9</definedName>
    <definedName name="_xlnm.Print_Area" localSheetId="10">winkelwagen!$F$2:$K$23</definedName>
    <definedName name="artikeldummy">data!$N$1:$N$14</definedName>
    <definedName name="bestaandeaantal">data!$B$11</definedName>
    <definedName name="besteleenheid">data!$B$8</definedName>
    <definedName name="btw21procent">data!$B$14</definedName>
    <definedName name="btw6procent">data!$B$13</definedName>
    <definedName name="categorie">data!$B$2</definedName>
    <definedName name="fust">data!$B$15</definedName>
    <definedName name="geselecteerd">data!$B$1</definedName>
    <definedName name="inhoud">data!$B$6</definedName>
    <definedName name="inhoudvisueel">data!$B$7</definedName>
    <definedName name="invoegrij">winkelwagen!$E$9</definedName>
    <definedName name="naam">data!$B$17</definedName>
    <definedName name="nummer">data!$B$18</definedName>
    <definedName name="prijs">data!$B$10</definedName>
    <definedName name="rij">data!$B$4</definedName>
    <definedName name="subcategorie">data!$B$3</definedName>
    <definedName name="winkelwagendummy">data!$P$1:$W$2</definedName>
    <definedName name="winkelwagennaam">data!$B$5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5" i="18" l="1"/>
  <c r="H35" i="18"/>
  <c r="F35" i="18"/>
  <c r="J20" i="18"/>
  <c r="H20" i="18"/>
  <c r="F20" i="18"/>
  <c r="J35" i="17"/>
  <c r="H35" i="17"/>
  <c r="F35" i="17"/>
  <c r="J20" i="17"/>
  <c r="H20" i="17"/>
  <c r="F20" i="17"/>
  <c r="J35" i="1"/>
  <c r="H35" i="1"/>
  <c r="F35" i="1"/>
  <c r="J20" i="1"/>
  <c r="H20" i="1"/>
  <c r="F20" i="1"/>
  <c r="A3" i="12" l="1"/>
  <c r="A4" i="12"/>
  <c r="A5" i="12"/>
  <c r="A9" i="12"/>
  <c r="A10" i="12"/>
  <c r="A6" i="12"/>
  <c r="A7" i="12"/>
  <c r="A8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H23" i="19" l="1"/>
  <c r="V1" i="16" l="1"/>
  <c r="A2" i="12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" i="11"/>
  <c r="A3" i="10"/>
  <c r="A4" i="10"/>
  <c r="A5" i="10"/>
  <c r="A6" i="10"/>
  <c r="A7" i="10"/>
  <c r="A8" i="10"/>
  <c r="A9" i="10"/>
  <c r="A10" i="10"/>
  <c r="A11" i="10"/>
  <c r="A12" i="10"/>
  <c r="A13" i="10"/>
  <c r="A2" i="10"/>
  <c r="B14" i="16" l="1" a="1"/>
  <c r="B14" i="16" s="1"/>
  <c r="B13" i="16"/>
  <c r="C12" i="21" l="1"/>
  <c r="C10" i="21"/>
  <c r="C9" i="21"/>
  <c r="C8" i="21"/>
  <c r="C7" i="21"/>
  <c r="C6" i="21"/>
  <c r="C5" i="21"/>
  <c r="C4" i="21"/>
  <c r="C3" i="21"/>
  <c r="H38" i="21" l="1"/>
  <c r="J23" i="21"/>
  <c r="H23" i="21"/>
  <c r="F23" i="21"/>
  <c r="E2" i="21"/>
  <c r="H38" i="20"/>
  <c r="J23" i="20"/>
  <c r="H23" i="20"/>
  <c r="F23" i="20"/>
  <c r="C12" i="20"/>
  <c r="C10" i="20"/>
  <c r="C9" i="20"/>
  <c r="C8" i="20"/>
  <c r="C7" i="20"/>
  <c r="C6" i="20"/>
  <c r="C5" i="20"/>
  <c r="C4" i="20"/>
  <c r="C3" i="20"/>
  <c r="E2" i="20"/>
  <c r="F23" i="2"/>
  <c r="C4" i="15"/>
  <c r="C4" i="14"/>
  <c r="C4" i="13"/>
  <c r="C4" i="5"/>
  <c r="C4" i="18"/>
  <c r="C4" i="17"/>
  <c r="C4" i="1"/>
  <c r="C4" i="19"/>
  <c r="C4" i="2"/>
  <c r="F23" i="19"/>
  <c r="C10" i="19"/>
  <c r="C8" i="19"/>
  <c r="C7" i="19"/>
  <c r="C6" i="19"/>
  <c r="C5" i="19"/>
  <c r="C3" i="19"/>
  <c r="E2" i="19" l="1"/>
  <c r="E2" i="15" l="1"/>
  <c r="E2" i="14"/>
  <c r="E2" i="13"/>
  <c r="E2" i="5"/>
  <c r="E2" i="18"/>
  <c r="E2" i="17"/>
  <c r="E2" i="1"/>
  <c r="E2" i="2"/>
  <c r="J23" i="2" l="1"/>
  <c r="H23" i="2"/>
  <c r="K10" i="15" l="1"/>
  <c r="C8" i="15"/>
  <c r="C6" i="15"/>
  <c r="C5" i="15"/>
  <c r="C3" i="15"/>
  <c r="C13" i="14"/>
  <c r="C11" i="14"/>
  <c r="C10" i="14"/>
  <c r="C8" i="14"/>
  <c r="C7" i="14"/>
  <c r="C6" i="14"/>
  <c r="C5" i="14"/>
  <c r="C3" i="14"/>
  <c r="C13" i="13"/>
  <c r="C11" i="13"/>
  <c r="C9" i="13"/>
  <c r="C8" i="13"/>
  <c r="C7" i="13"/>
  <c r="C6" i="13"/>
  <c r="C5" i="13"/>
  <c r="C3" i="13"/>
  <c r="C11" i="5"/>
  <c r="C9" i="5"/>
  <c r="C8" i="5"/>
  <c r="C6" i="5"/>
  <c r="C5" i="5"/>
  <c r="C3" i="5"/>
  <c r="C12" i="18"/>
  <c r="C10" i="18"/>
  <c r="C9" i="18"/>
  <c r="C8" i="18"/>
  <c r="C7" i="18"/>
  <c r="C6" i="18"/>
  <c r="C5" i="18"/>
  <c r="C3" i="18"/>
  <c r="C12" i="17"/>
  <c r="C10" i="17"/>
  <c r="C9" i="17"/>
  <c r="C8" i="17"/>
  <c r="C7" i="17"/>
  <c r="C6" i="17"/>
  <c r="C5" i="17"/>
  <c r="C3" i="17"/>
  <c r="C10" i="1"/>
  <c r="C8" i="1"/>
  <c r="C7" i="1"/>
  <c r="C6" i="1"/>
  <c r="C5" i="1"/>
  <c r="C3" i="1"/>
  <c r="C8" i="2"/>
  <c r="C6" i="2"/>
  <c r="C5" i="2"/>
  <c r="C3" i="2"/>
  <c r="B9" i="16"/>
  <c r="B15" i="16" l="1"/>
  <c r="K17" i="15" s="1"/>
  <c r="K13" i="15"/>
  <c r="F4" i="14"/>
  <c r="F4" i="13"/>
  <c r="F4" i="5"/>
  <c r="B4" i="16"/>
  <c r="H10" i="5" l="1"/>
  <c r="H8" i="5"/>
  <c r="H12" i="5"/>
  <c r="H12" i="13"/>
  <c r="H10" i="13"/>
  <c r="H8" i="13"/>
  <c r="K15" i="15"/>
  <c r="K20" i="15" s="1"/>
  <c r="B8" i="16"/>
  <c r="B11" i="16"/>
  <c r="B3" i="16"/>
  <c r="B10" i="16"/>
  <c r="B6" i="16"/>
  <c r="B7" i="16"/>
  <c r="H9" i="14" l="1"/>
  <c r="H14" i="5"/>
  <c r="H6" i="5"/>
  <c r="H14" i="13"/>
  <c r="H12" i="14"/>
  <c r="H6" i="13"/>
  <c r="H6" i="14"/>
  <c r="B5" i="16"/>
</calcChain>
</file>

<file path=xl/sharedStrings.xml><?xml version="1.0" encoding="utf-8"?>
<sst xmlns="http://schemas.openxmlformats.org/spreadsheetml/2006/main" count="478" uniqueCount="237">
  <si>
    <t>bloemen</t>
  </si>
  <si>
    <t>Bloemen</t>
  </si>
  <si>
    <t>è</t>
  </si>
  <si>
    <t>Alstroemeria</t>
  </si>
  <si>
    <t>Chysanthemum</t>
  </si>
  <si>
    <t>Freesia</t>
  </si>
  <si>
    <t>Gerbera</t>
  </si>
  <si>
    <t>Lilium</t>
  </si>
  <si>
    <t>Rosa</t>
  </si>
  <si>
    <t>aantal</t>
  </si>
  <si>
    <t>kleur</t>
  </si>
  <si>
    <t>steellengte</t>
  </si>
  <si>
    <t>fustcode</t>
  </si>
  <si>
    <t>groen</t>
  </si>
  <si>
    <t>inhoud:</t>
  </si>
  <si>
    <t>kleur:</t>
  </si>
  <si>
    <t>steellengte:</t>
  </si>
  <si>
    <t>fustcode:</t>
  </si>
  <si>
    <t>naam</t>
  </si>
  <si>
    <t>categorie</t>
  </si>
  <si>
    <t>prijs</t>
  </si>
  <si>
    <t xml:space="preserve">inhoud </t>
  </si>
  <si>
    <t>btw</t>
  </si>
  <si>
    <t>brons</t>
  </si>
  <si>
    <t>wit</t>
  </si>
  <si>
    <t>gemengd</t>
  </si>
  <si>
    <t>rose</t>
  </si>
  <si>
    <t>platmos</t>
  </si>
  <si>
    <t>Tillandsia</t>
  </si>
  <si>
    <t>grijs</t>
  </si>
  <si>
    <t>Aspidstra</t>
  </si>
  <si>
    <t>snijgroen</t>
  </si>
  <si>
    <t>Conifeer</t>
  </si>
  <si>
    <t>Eucalyptus</t>
  </si>
  <si>
    <t>Fatsia</t>
  </si>
  <si>
    <t>Salal</t>
  </si>
  <si>
    <t>Salix</t>
  </si>
  <si>
    <t>bruin</t>
  </si>
  <si>
    <t>wilgentakken</t>
  </si>
  <si>
    <t>potmaat</t>
  </si>
  <si>
    <t>Aglaonema</t>
  </si>
  <si>
    <t>bladplanten</t>
  </si>
  <si>
    <t>wit/groen</t>
  </si>
  <si>
    <t>Beaucarnea</t>
  </si>
  <si>
    <t>Chamaedorea</t>
  </si>
  <si>
    <t>Dracaena</t>
  </si>
  <si>
    <t>geel/groen</t>
  </si>
  <si>
    <t>Ficus</t>
  </si>
  <si>
    <t>Hedera</t>
  </si>
  <si>
    <t>Anthurium</t>
  </si>
  <si>
    <t>bloeiende planten</t>
  </si>
  <si>
    <t>rood</t>
  </si>
  <si>
    <t>Begonia</t>
  </si>
  <si>
    <t>Cyclamen</t>
  </si>
  <si>
    <t>roze</t>
  </si>
  <si>
    <t>Kalanchoe</t>
  </si>
  <si>
    <t>oranje</t>
  </si>
  <si>
    <t>Saintpaulia</t>
  </si>
  <si>
    <t>paars</t>
  </si>
  <si>
    <t>Spathiphyllum</t>
  </si>
  <si>
    <t>Aloe</t>
  </si>
  <si>
    <t>cactussen/succulenten</t>
  </si>
  <si>
    <t>Cereus</t>
  </si>
  <si>
    <t>Crassula</t>
  </si>
  <si>
    <t>Echeveria</t>
  </si>
  <si>
    <t>Gymnocalycium</t>
  </si>
  <si>
    <t>perkplanten</t>
  </si>
  <si>
    <t>Impatiens</t>
  </si>
  <si>
    <t>Lobelia</t>
  </si>
  <si>
    <t>blauw</t>
  </si>
  <si>
    <t>Lobularia</t>
  </si>
  <si>
    <t>Tagetes</t>
  </si>
  <si>
    <t>Verbena</t>
  </si>
  <si>
    <t>besteleenheid</t>
  </si>
  <si>
    <t>decoratie</t>
  </si>
  <si>
    <t>boomstamschijfjes</t>
  </si>
  <si>
    <t>vilt</t>
  </si>
  <si>
    <t>jute</t>
  </si>
  <si>
    <t>krullint</t>
  </si>
  <si>
    <t xml:space="preserve">elastiek </t>
  </si>
  <si>
    <t>hulpmiddelen</t>
  </si>
  <si>
    <t>bindtouw klos</t>
  </si>
  <si>
    <t xml:space="preserve">wikkeldraad </t>
  </si>
  <si>
    <t>wikkeldraad</t>
  </si>
  <si>
    <t xml:space="preserve">raffia </t>
  </si>
  <si>
    <t>raffia</t>
  </si>
  <si>
    <t>bloemenband 25 mm</t>
  </si>
  <si>
    <t>bloemenband</t>
  </si>
  <si>
    <t>rustic wire</t>
  </si>
  <si>
    <t>strokrans 20 cm</t>
  </si>
  <si>
    <t>kransen</t>
  </si>
  <si>
    <t>strokrans 30 cm</t>
  </si>
  <si>
    <t>strokrans 35 cm</t>
  </si>
  <si>
    <t>steekschuim 15 cm</t>
  </si>
  <si>
    <t>steekschuim 30 cm</t>
  </si>
  <si>
    <t>bladkrans 60 cm</t>
  </si>
  <si>
    <t>bladkrans</t>
  </si>
  <si>
    <t>pot, vaas, schaal</t>
  </si>
  <si>
    <t xml:space="preserve">accubak </t>
  </si>
  <si>
    <t>cilindervaas</t>
  </si>
  <si>
    <t>schaal 28 cm</t>
  </si>
  <si>
    <t>schaal 25 cm</t>
  </si>
  <si>
    <t>schaal 21 cm</t>
  </si>
  <si>
    <t>houten ondergrond 40x15 cm</t>
  </si>
  <si>
    <t>houten ondergrond</t>
  </si>
  <si>
    <t>potmaat:</t>
  </si>
  <si>
    <t>besteleenheid:</t>
  </si>
  <si>
    <t>Winkelwagen</t>
  </si>
  <si>
    <t>artikel</t>
  </si>
  <si>
    <t>totaal</t>
  </si>
  <si>
    <t>afbeelding</t>
  </si>
  <si>
    <t>Geselecteerd:</t>
  </si>
  <si>
    <t>Rij:</t>
  </si>
  <si>
    <t>Categorie:</t>
  </si>
  <si>
    <t>bloempot Ø 17 cm</t>
  </si>
  <si>
    <t>bloempot Ø 5 cm</t>
  </si>
  <si>
    <t>bloempot Ø 7 cm</t>
  </si>
  <si>
    <t>bloempot Ø 9 cm</t>
  </si>
  <si>
    <t>bloempot Ø 11 cm</t>
  </si>
  <si>
    <t>n.v.t.</t>
  </si>
  <si>
    <t>Winkelwagennaam:</t>
  </si>
  <si>
    <t>Besteleenheid:</t>
  </si>
  <si>
    <t>plaatnaam</t>
  </si>
  <si>
    <t>bloemenband25</t>
  </si>
  <si>
    <t>strokrans20</t>
  </si>
  <si>
    <t>strokrans30</t>
  </si>
  <si>
    <t>strokrans35</t>
  </si>
  <si>
    <t>steekschuim15</t>
  </si>
  <si>
    <t>steekschuim30</t>
  </si>
  <si>
    <t>bladkrans60</t>
  </si>
  <si>
    <t>bloempot5</t>
  </si>
  <si>
    <t>bloempot7</t>
  </si>
  <si>
    <t>bloempot9</t>
  </si>
  <si>
    <t>bloempot11</t>
  </si>
  <si>
    <t>bloempot17</t>
  </si>
  <si>
    <t>schaal28</t>
  </si>
  <si>
    <t>schaal25</t>
  </si>
  <si>
    <t>schaal21</t>
  </si>
  <si>
    <t>houtenondergrond</t>
  </si>
  <si>
    <t>bindtouwklos</t>
  </si>
  <si>
    <t>rusticwire</t>
  </si>
  <si>
    <t>Succulentsmix5</t>
  </si>
  <si>
    <t>Succulentsmix7</t>
  </si>
  <si>
    <t>shutterstock_481455946</t>
  </si>
  <si>
    <t>shutterstock_512972047</t>
  </si>
  <si>
    <t>shutterstock_678982522</t>
  </si>
  <si>
    <t>shutterstock_611964899</t>
  </si>
  <si>
    <t>shutterstock_762403792</t>
  </si>
  <si>
    <t>shutterstock_55811335</t>
  </si>
  <si>
    <t>shutterstock_376996348</t>
  </si>
  <si>
    <t>shutterstock_650079406</t>
  </si>
  <si>
    <t>shutterstock_727908424</t>
  </si>
  <si>
    <t>shutterstock_736144063</t>
  </si>
  <si>
    <t>shutterstock_166285226</t>
  </si>
  <si>
    <t>shutterstock_346807439</t>
  </si>
  <si>
    <t>shutterstock_407900437</t>
  </si>
  <si>
    <t>shutterstock_115667032</t>
  </si>
  <si>
    <t>shutterstock_319380593</t>
  </si>
  <si>
    <t>shutterstock_56817667</t>
  </si>
  <si>
    <t>shutterstock_297120533</t>
  </si>
  <si>
    <t>shutterstock_63192685</t>
  </si>
  <si>
    <t>shutterstock_113502520</t>
  </si>
  <si>
    <t>shutterstock_89440570</t>
  </si>
  <si>
    <t>shutterstock_60670180</t>
  </si>
  <si>
    <t>shutterstock_606768032</t>
  </si>
  <si>
    <t>shutterstock_96762784</t>
  </si>
  <si>
    <t>shutterstock_531109189</t>
  </si>
  <si>
    <t>shutterstock_730306603</t>
  </si>
  <si>
    <t>shutterstock_321021023</t>
  </si>
  <si>
    <t>shutterstock_698924086</t>
  </si>
  <si>
    <t>shutterstock_747178597</t>
  </si>
  <si>
    <t>shutterstock_606916982</t>
  </si>
  <si>
    <t>shutterstock_746180971</t>
  </si>
  <si>
    <t>shutterstock_479600914</t>
  </si>
  <si>
    <t>shutterstock_636142310</t>
  </si>
  <si>
    <t>shutterstock_621751583</t>
  </si>
  <si>
    <t>shutterstock_430573333</t>
  </si>
  <si>
    <t>shutterstock_751897489</t>
  </si>
  <si>
    <t>shutterstock_719386423</t>
  </si>
  <si>
    <t>shutterstock_282046313</t>
  </si>
  <si>
    <t>shutterstock_276250424</t>
  </si>
  <si>
    <t>shutterstock_95040898</t>
  </si>
  <si>
    <t>shutterstock_399495664</t>
  </si>
  <si>
    <t>shutterstock_10373812</t>
  </si>
  <si>
    <t>shutterstock_6780472</t>
  </si>
  <si>
    <t>shutterstock_131318207</t>
  </si>
  <si>
    <t>shutterstock_76904392</t>
  </si>
  <si>
    <t>shutterstock_309992369</t>
  </si>
  <si>
    <t>shutterstock_102158770</t>
  </si>
  <si>
    <t>Aantal:</t>
  </si>
  <si>
    <t>Prijs:</t>
  </si>
  <si>
    <t>Planten</t>
  </si>
  <si>
    <t>Bloemisterijartikelen</t>
  </si>
  <si>
    <t>Bestaande aantal:</t>
  </si>
  <si>
    <t>Subcategorie:</t>
  </si>
  <si>
    <t>totaal:</t>
  </si>
  <si>
    <t>BTW 6%:</t>
  </si>
  <si>
    <t>BTW 21%:</t>
  </si>
  <si>
    <t>Kandidaatnaam:</t>
  </si>
  <si>
    <t>Kandidaatnummer:</t>
  </si>
  <si>
    <t>Bloemen, snijgroen en overig</t>
  </si>
  <si>
    <t>Welkom op de site van Botanica, dé inkoopservice voor de bloemist. In onze webshop heeft u de beschikking over een groot assortiment snijbloemen, planten en bloemisterijartikelen.</t>
  </si>
  <si>
    <t>Begonia2</t>
  </si>
  <si>
    <t>prijs fust</t>
  </si>
  <si>
    <t>Fust:</t>
  </si>
  <si>
    <t>inhoud</t>
  </si>
  <si>
    <t>Inhoud:</t>
  </si>
  <si>
    <t xml:space="preserve">Begonia </t>
  </si>
  <si>
    <t>inhoud eenheid</t>
  </si>
  <si>
    <t>stuks</t>
  </si>
  <si>
    <t>gr</t>
  </si>
  <si>
    <t>mtr</t>
  </si>
  <si>
    <t>st</t>
  </si>
  <si>
    <t>kg</t>
  </si>
  <si>
    <t>Inhoud visueel:</t>
  </si>
  <si>
    <t>fust:</t>
  </si>
  <si>
    <t>btw 21%:</t>
  </si>
  <si>
    <t>btw 6%:</t>
  </si>
  <si>
    <t>inhoud fust:</t>
  </si>
  <si>
    <t>aantal fusten:</t>
  </si>
  <si>
    <t>prijs per stuk:</t>
  </si>
  <si>
    <t>aantal besteleenheden:</t>
  </si>
  <si>
    <t>bloemisterijartikelen</t>
  </si>
  <si>
    <t>prijs per stuk</t>
  </si>
  <si>
    <t>aantal per bos:</t>
  </si>
  <si>
    <t>aantal bossen:</t>
  </si>
  <si>
    <t>Tillandsia (gedroogd)</t>
  </si>
  <si>
    <t>platmos (gedroogd)</t>
  </si>
  <si>
    <t>gram</t>
  </si>
  <si>
    <t>voorraad (niet meer gebruikt)</t>
  </si>
  <si>
    <t>niet in gebruik</t>
  </si>
  <si>
    <t>betaalwijze: op rekening</t>
  </si>
  <si>
    <t>Succulentenmix (potmaat 5)</t>
  </si>
  <si>
    <t>Succulentenmix (potmaat 7)</t>
  </si>
  <si>
    <t xml:space="preserve">        Salal</t>
  </si>
  <si>
    <t xml:space="preserve">        Tagetes</t>
  </si>
  <si>
    <t xml:space="preserve">        bindtouw klos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</si>
</sst>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€&quot;\ #,##0.00;[Red]&quot;€&quot;\ \-#,##0.00"/>
    <numFmt numFmtId="44" formatCode="_ &quot;€&quot;\ * #,##0.00_ ;_ &quot;€&quot;\ * \-#,##0.00_ ;_ &quot;€&quot;\ * &quot;-&quot;??_ ;_ @_ "/>
    <numFmt numFmtId="164" formatCode="&quot;€&quot;\ #,##0.0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name val="Wingdings"/>
      <charset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theme="7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 style="medium">
        <color theme="7"/>
      </left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 style="medium">
        <color theme="7"/>
      </right>
      <top/>
      <bottom/>
      <diagonal/>
    </border>
    <border>
      <left style="medium">
        <color theme="7"/>
      </left>
      <right style="medium">
        <color theme="7"/>
      </right>
      <top/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</cellStyleXfs>
  <cellXfs count="128">
    <xf numFmtId="0" fontId="0" fillId="0" borderId="0" xfId="0"/>
    <xf numFmtId="0" fontId="0" fillId="2" borderId="0" xfId="0" applyFill="1"/>
    <xf numFmtId="0" fontId="0" fillId="0" borderId="0" xfId="0" applyFill="1"/>
    <xf numFmtId="0" fontId="3" fillId="0" borderId="0" xfId="0" applyFont="1"/>
    <xf numFmtId="0" fontId="7" fillId="2" borderId="0" xfId="0" applyFont="1" applyFill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8" fillId="0" borderId="4" xfId="0" applyFont="1" applyFill="1" applyBorder="1" applyAlignment="1">
      <alignment horizontal="center"/>
    </xf>
    <xf numFmtId="0" fontId="0" fillId="0" borderId="0" xfId="0" applyFill="1" applyBorder="1"/>
    <xf numFmtId="0" fontId="4" fillId="0" borderId="0" xfId="0" quotePrefix="1" applyNumberFormat="1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quotePrefix="1" applyNumberFormat="1" applyFont="1" applyFill="1" applyBorder="1"/>
    <xf numFmtId="0" fontId="4" fillId="0" borderId="0" xfId="0" quotePrefix="1" applyNumberFormat="1" applyFont="1" applyFill="1" applyBorder="1" applyAlignment="1"/>
    <xf numFmtId="0" fontId="0" fillId="0" borderId="0" xfId="0" applyFill="1" applyBorder="1" applyAlignment="1"/>
    <xf numFmtId="0" fontId="0" fillId="0" borderId="0" xfId="0" applyFill="1" applyAlignment="1"/>
    <xf numFmtId="0" fontId="8" fillId="0" borderId="2" xfId="0" applyFont="1" applyFill="1" applyBorder="1" applyAlignment="1">
      <alignment horizontal="center"/>
    </xf>
    <xf numFmtId="0" fontId="0" fillId="0" borderId="5" xfId="0" applyBorder="1"/>
    <xf numFmtId="0" fontId="8" fillId="0" borderId="0" xfId="0" applyFont="1"/>
    <xf numFmtId="0" fontId="8" fillId="0" borderId="0" xfId="0" applyFont="1" applyFill="1" applyBorder="1" applyAlignment="1"/>
    <xf numFmtId="0" fontId="8" fillId="0" borderId="0" xfId="0" applyFont="1" applyFill="1"/>
    <xf numFmtId="0" fontId="8" fillId="0" borderId="0" xfId="0" applyFont="1" applyFill="1" applyBorder="1"/>
    <xf numFmtId="0" fontId="8" fillId="0" borderId="0" xfId="0" applyFont="1" applyFill="1" applyAlignment="1"/>
    <xf numFmtId="0" fontId="8" fillId="0" borderId="4" xfId="0" applyFont="1" applyBorder="1"/>
    <xf numFmtId="0" fontId="8" fillId="0" borderId="6" xfId="0" applyFont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4" fillId="0" borderId="0" xfId="0" applyFont="1"/>
    <xf numFmtId="0" fontId="7" fillId="5" borderId="0" xfId="1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/>
    <xf numFmtId="0" fontId="4" fillId="5" borderId="0" xfId="0" applyFont="1" applyFill="1" applyBorder="1" applyAlignment="1"/>
    <xf numFmtId="0" fontId="4" fillId="5" borderId="1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4" fillId="5" borderId="0" xfId="0" applyFont="1" applyFill="1" applyBorder="1" applyAlignment="1">
      <alignment vertical="center"/>
    </xf>
    <xf numFmtId="0" fontId="4" fillId="2" borderId="0" xfId="0" applyFont="1" applyFill="1" applyBorder="1" applyAlignment="1"/>
    <xf numFmtId="0" fontId="9" fillId="0" borderId="0" xfId="2" applyFont="1"/>
    <xf numFmtId="44" fontId="4" fillId="0" borderId="0" xfId="3" applyFont="1"/>
    <xf numFmtId="44" fontId="4" fillId="0" borderId="0" xfId="3" applyFont="1" applyFill="1"/>
    <xf numFmtId="0" fontId="10" fillId="0" borderId="0" xfId="2" applyFont="1"/>
    <xf numFmtId="0" fontId="9" fillId="0" borderId="0" xfId="2" applyFont="1" applyAlignment="1">
      <alignment horizontal="right"/>
    </xf>
    <xf numFmtId="44" fontId="9" fillId="0" borderId="0" xfId="3" applyFont="1"/>
    <xf numFmtId="0" fontId="9" fillId="0" borderId="0" xfId="2" applyFont="1" applyFill="1"/>
    <xf numFmtId="44" fontId="9" fillId="0" borderId="0" xfId="3" applyFont="1" applyFill="1"/>
    <xf numFmtId="44" fontId="9" fillId="0" borderId="0" xfId="3" applyFont="1" applyBorder="1" applyAlignment="1">
      <alignment horizontal="right" vertical="center" wrapText="1"/>
    </xf>
    <xf numFmtId="44" fontId="9" fillId="0" borderId="0" xfId="2" applyNumberFormat="1" applyFont="1"/>
    <xf numFmtId="0" fontId="9" fillId="0" borderId="0" xfId="2" applyNumberFormat="1" applyFont="1" applyAlignment="1">
      <alignment horizontal="right"/>
    </xf>
    <xf numFmtId="0" fontId="4" fillId="5" borderId="0" xfId="0" applyFont="1" applyFill="1" applyBorder="1" applyAlignment="1" applyProtection="1"/>
    <xf numFmtId="0" fontId="4" fillId="5" borderId="0" xfId="0" applyFont="1" applyFill="1" applyBorder="1" applyAlignment="1" applyProtection="1">
      <alignment vertical="center"/>
    </xf>
    <xf numFmtId="0" fontId="7" fillId="5" borderId="0" xfId="1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/>
    </xf>
    <xf numFmtId="0" fontId="9" fillId="6" borderId="0" xfId="2" applyFont="1" applyFill="1"/>
    <xf numFmtId="0" fontId="11" fillId="4" borderId="1" xfId="1" applyFont="1" applyFill="1" applyBorder="1" applyAlignment="1">
      <alignment horizontal="center"/>
    </xf>
    <xf numFmtId="0" fontId="5" fillId="0" borderId="0" xfId="1"/>
    <xf numFmtId="0" fontId="12" fillId="0" borderId="3" xfId="1" quotePrefix="1" applyNumberFormat="1" applyFont="1" applyFill="1" applyBorder="1"/>
    <xf numFmtId="0" fontId="12" fillId="0" borderId="5" xfId="1" quotePrefix="1" applyNumberFormat="1" applyFont="1" applyFill="1" applyBorder="1"/>
    <xf numFmtId="0" fontId="12" fillId="0" borderId="5" xfId="1" quotePrefix="1" applyNumberFormat="1" applyFont="1" applyFill="1" applyBorder="1" applyAlignment="1"/>
    <xf numFmtId="0" fontId="12" fillId="0" borderId="7" xfId="1" applyFont="1" applyBorder="1"/>
    <xf numFmtId="0" fontId="11" fillId="0" borderId="3" xfId="1" quotePrefix="1" applyNumberFormat="1" applyFont="1" applyFill="1" applyBorder="1"/>
    <xf numFmtId="0" fontId="4" fillId="0" borderId="0" xfId="0" applyFont="1" applyFill="1" applyBorder="1" applyAlignment="1"/>
    <xf numFmtId="0" fontId="11" fillId="0" borderId="5" xfId="1" quotePrefix="1" applyNumberFormat="1" applyFont="1" applyFill="1" applyBorder="1"/>
    <xf numFmtId="0" fontId="4" fillId="0" borderId="5" xfId="0" applyFont="1" applyBorder="1"/>
    <xf numFmtId="0" fontId="4" fillId="0" borderId="0" xfId="0" applyFont="1" applyFill="1"/>
    <xf numFmtId="0" fontId="11" fillId="0" borderId="5" xfId="1" quotePrefix="1" applyNumberFormat="1" applyFont="1" applyFill="1" applyBorder="1" applyAlignment="1"/>
    <xf numFmtId="0" fontId="11" fillId="0" borderId="7" xfId="1" applyFont="1" applyBorder="1"/>
    <xf numFmtId="0" fontId="4" fillId="0" borderId="0" xfId="0" applyFont="1" applyFill="1" applyAlignment="1"/>
    <xf numFmtId="0" fontId="4" fillId="0" borderId="0" xfId="0" applyFont="1" applyFill="1" applyBorder="1"/>
    <xf numFmtId="0" fontId="7" fillId="0" borderId="1" xfId="0" applyFont="1" applyBorder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7" fillId="0" borderId="1" xfId="1" applyFont="1" applyBorder="1" applyAlignment="1">
      <alignment horizontal="center"/>
    </xf>
    <xf numFmtId="0" fontId="4" fillId="0" borderId="5" xfId="1" quotePrefix="1" applyNumberFormat="1" applyFont="1" applyFill="1" applyBorder="1"/>
    <xf numFmtId="0" fontId="7" fillId="0" borderId="5" xfId="1" quotePrefix="1" applyNumberFormat="1" applyFont="1" applyFill="1" applyBorder="1"/>
    <xf numFmtId="44" fontId="0" fillId="0" borderId="0" xfId="4" applyFont="1"/>
    <xf numFmtId="0" fontId="7" fillId="0" borderId="0" xfId="0" applyFont="1"/>
    <xf numFmtId="0" fontId="4" fillId="5" borderId="11" xfId="0" applyFont="1" applyFill="1" applyBorder="1" applyAlignment="1"/>
    <xf numFmtId="0" fontId="10" fillId="0" borderId="0" xfId="2" applyFont="1" applyAlignment="1"/>
    <xf numFmtId="0" fontId="9" fillId="0" borderId="0" xfId="2" applyFont="1" applyAlignment="1"/>
    <xf numFmtId="0" fontId="9" fillId="0" borderId="0" xfId="2" applyFont="1" applyFill="1" applyAlignment="1"/>
    <xf numFmtId="0" fontId="4" fillId="5" borderId="12" xfId="0" applyFont="1" applyFill="1" applyBorder="1" applyAlignment="1"/>
    <xf numFmtId="0" fontId="7" fillId="5" borderId="0" xfId="0" applyFont="1" applyFill="1" applyBorder="1" applyAlignment="1" applyProtection="1">
      <alignment horizontal="right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1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/>
    </xf>
    <xf numFmtId="8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right" vertical="center"/>
    </xf>
    <xf numFmtId="0" fontId="7" fillId="5" borderId="6" xfId="0" applyFont="1" applyFill="1" applyBorder="1" applyAlignment="1">
      <alignment horizontal="right" vertical="center"/>
    </xf>
    <xf numFmtId="44" fontId="4" fillId="5" borderId="3" xfId="0" applyNumberFormat="1" applyFont="1" applyFill="1" applyBorder="1" applyAlignment="1">
      <alignment horizontal="center" vertical="center"/>
    </xf>
    <xf numFmtId="44" fontId="4" fillId="5" borderId="7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44" fontId="4" fillId="5" borderId="8" xfId="0" applyNumberFormat="1" applyFont="1" applyFill="1" applyBorder="1" applyAlignment="1">
      <alignment horizontal="center" vertical="center"/>
    </xf>
    <xf numFmtId="44" fontId="4" fillId="5" borderId="10" xfId="0" applyNumberFormat="1" applyFont="1" applyFill="1" applyBorder="1" applyAlignment="1">
      <alignment horizontal="center" vertical="center"/>
    </xf>
    <xf numFmtId="44" fontId="4" fillId="2" borderId="8" xfId="0" applyNumberFormat="1" applyFont="1" applyFill="1" applyBorder="1" applyAlignment="1">
      <alignment horizontal="center" vertical="center"/>
    </xf>
    <xf numFmtId="44" fontId="4" fillId="2" borderId="10" xfId="0" applyNumberFormat="1" applyFont="1" applyFill="1" applyBorder="1" applyAlignment="1">
      <alignment horizontal="center" vertical="center"/>
    </xf>
  </cellXfs>
  <cellStyles count="5">
    <cellStyle name="Hyperlink" xfId="1" builtinId="8"/>
    <cellStyle name="Standaard" xfId="0" builtinId="0"/>
    <cellStyle name="Standaard 2" xfId="2"/>
    <cellStyle name="Valuta" xfId="4" builtinId="4"/>
    <cellStyle name="Valuta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FEFE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FE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g"/><Relationship Id="rId13" Type="http://schemas.openxmlformats.org/officeDocument/2006/relationships/image" Target="../media/image62.jpg"/><Relationship Id="rId18" Type="http://schemas.openxmlformats.org/officeDocument/2006/relationships/image" Target="../media/image67.jpg"/><Relationship Id="rId3" Type="http://schemas.openxmlformats.org/officeDocument/2006/relationships/image" Target="../media/image52.jpg"/><Relationship Id="rId21" Type="http://schemas.openxmlformats.org/officeDocument/2006/relationships/image" Target="../media/image70.jpg"/><Relationship Id="rId7" Type="http://schemas.openxmlformats.org/officeDocument/2006/relationships/image" Target="../media/image56.jpg"/><Relationship Id="rId12" Type="http://schemas.openxmlformats.org/officeDocument/2006/relationships/image" Target="../media/image61.jpg"/><Relationship Id="rId17" Type="http://schemas.openxmlformats.org/officeDocument/2006/relationships/image" Target="../media/image66.jpg"/><Relationship Id="rId2" Type="http://schemas.openxmlformats.org/officeDocument/2006/relationships/image" Target="../media/image51.jpg"/><Relationship Id="rId16" Type="http://schemas.openxmlformats.org/officeDocument/2006/relationships/image" Target="../media/image65.jpg"/><Relationship Id="rId20" Type="http://schemas.openxmlformats.org/officeDocument/2006/relationships/image" Target="../media/image69.jpg"/><Relationship Id="rId1" Type="http://schemas.openxmlformats.org/officeDocument/2006/relationships/image" Target="../media/image1.png"/><Relationship Id="rId6" Type="http://schemas.openxmlformats.org/officeDocument/2006/relationships/image" Target="../media/image55.jpg"/><Relationship Id="rId11" Type="http://schemas.openxmlformats.org/officeDocument/2006/relationships/image" Target="../media/image60.jpg"/><Relationship Id="rId5" Type="http://schemas.openxmlformats.org/officeDocument/2006/relationships/image" Target="../media/image54.jpg"/><Relationship Id="rId15" Type="http://schemas.openxmlformats.org/officeDocument/2006/relationships/image" Target="../media/image64.jpg"/><Relationship Id="rId10" Type="http://schemas.openxmlformats.org/officeDocument/2006/relationships/image" Target="../media/image59.jpg"/><Relationship Id="rId19" Type="http://schemas.openxmlformats.org/officeDocument/2006/relationships/image" Target="../media/image68.jpg"/><Relationship Id="rId4" Type="http://schemas.openxmlformats.org/officeDocument/2006/relationships/image" Target="../media/image53.jpg"/><Relationship Id="rId9" Type="http://schemas.openxmlformats.org/officeDocument/2006/relationships/image" Target="../media/image58.jpg"/><Relationship Id="rId14" Type="http://schemas.openxmlformats.org/officeDocument/2006/relationships/image" Target="../media/image63.jpg"/><Relationship Id="rId22" Type="http://schemas.openxmlformats.org/officeDocument/2006/relationships/image" Target="../media/image7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5" Type="http://schemas.openxmlformats.org/officeDocument/2006/relationships/image" Target="../media/image10.jpg"/><Relationship Id="rId4" Type="http://schemas.openxmlformats.org/officeDocument/2006/relationships/image" Target="../media/image9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g"/><Relationship Id="rId1" Type="http://schemas.openxmlformats.org/officeDocument/2006/relationships/image" Target="../media/image1.png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13" Type="http://schemas.openxmlformats.org/officeDocument/2006/relationships/image" Target="../media/image26.jpg"/><Relationship Id="rId3" Type="http://schemas.openxmlformats.org/officeDocument/2006/relationships/image" Target="../media/image16.jpg"/><Relationship Id="rId7" Type="http://schemas.openxmlformats.org/officeDocument/2006/relationships/image" Target="../media/image20.jpg"/><Relationship Id="rId12" Type="http://schemas.openxmlformats.org/officeDocument/2006/relationships/image" Target="../media/image25.jpg"/><Relationship Id="rId2" Type="http://schemas.openxmlformats.org/officeDocument/2006/relationships/image" Target="../media/image15.jpg"/><Relationship Id="rId1" Type="http://schemas.openxmlformats.org/officeDocument/2006/relationships/image" Target="../media/image1.png"/><Relationship Id="rId6" Type="http://schemas.openxmlformats.org/officeDocument/2006/relationships/image" Target="../media/image19.jpg"/><Relationship Id="rId11" Type="http://schemas.openxmlformats.org/officeDocument/2006/relationships/image" Target="../media/image24.jpg"/><Relationship Id="rId5" Type="http://schemas.openxmlformats.org/officeDocument/2006/relationships/image" Target="../media/image18.jpg"/><Relationship Id="rId10" Type="http://schemas.openxmlformats.org/officeDocument/2006/relationships/image" Target="../media/image23.jpg"/><Relationship Id="rId4" Type="http://schemas.openxmlformats.org/officeDocument/2006/relationships/image" Target="../media/image17.jpg"/><Relationship Id="rId9" Type="http://schemas.openxmlformats.org/officeDocument/2006/relationships/image" Target="../media/image22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g"/><Relationship Id="rId13" Type="http://schemas.openxmlformats.org/officeDocument/2006/relationships/image" Target="../media/image38.jpg"/><Relationship Id="rId18" Type="http://schemas.openxmlformats.org/officeDocument/2006/relationships/image" Target="../media/image43.jpg"/><Relationship Id="rId3" Type="http://schemas.openxmlformats.org/officeDocument/2006/relationships/image" Target="../media/image28.jpg"/><Relationship Id="rId21" Type="http://schemas.openxmlformats.org/officeDocument/2006/relationships/image" Target="../media/image46.jpg"/><Relationship Id="rId7" Type="http://schemas.openxmlformats.org/officeDocument/2006/relationships/image" Target="../media/image32.jpg"/><Relationship Id="rId12" Type="http://schemas.openxmlformats.org/officeDocument/2006/relationships/image" Target="../media/image37.jpg"/><Relationship Id="rId17" Type="http://schemas.openxmlformats.org/officeDocument/2006/relationships/image" Target="../media/image42.jpg"/><Relationship Id="rId25" Type="http://schemas.openxmlformats.org/officeDocument/2006/relationships/image" Target="../media/image50.jpg"/><Relationship Id="rId2" Type="http://schemas.openxmlformats.org/officeDocument/2006/relationships/image" Target="../media/image27.jpg"/><Relationship Id="rId16" Type="http://schemas.openxmlformats.org/officeDocument/2006/relationships/image" Target="../media/image41.jpg"/><Relationship Id="rId20" Type="http://schemas.openxmlformats.org/officeDocument/2006/relationships/image" Target="../media/image45.jpg"/><Relationship Id="rId1" Type="http://schemas.openxmlformats.org/officeDocument/2006/relationships/image" Target="../media/image1.png"/><Relationship Id="rId6" Type="http://schemas.openxmlformats.org/officeDocument/2006/relationships/image" Target="../media/image31.jpg"/><Relationship Id="rId11" Type="http://schemas.openxmlformats.org/officeDocument/2006/relationships/image" Target="../media/image36.jpg"/><Relationship Id="rId24" Type="http://schemas.openxmlformats.org/officeDocument/2006/relationships/image" Target="../media/image49.jpg"/><Relationship Id="rId5" Type="http://schemas.openxmlformats.org/officeDocument/2006/relationships/image" Target="../media/image30.jpg"/><Relationship Id="rId15" Type="http://schemas.openxmlformats.org/officeDocument/2006/relationships/image" Target="../media/image40.jpg"/><Relationship Id="rId23" Type="http://schemas.openxmlformats.org/officeDocument/2006/relationships/image" Target="../media/image48.jpg"/><Relationship Id="rId10" Type="http://schemas.openxmlformats.org/officeDocument/2006/relationships/image" Target="../media/image35.jpg"/><Relationship Id="rId19" Type="http://schemas.openxmlformats.org/officeDocument/2006/relationships/image" Target="../media/image44.jpg"/><Relationship Id="rId4" Type="http://schemas.openxmlformats.org/officeDocument/2006/relationships/image" Target="../media/image29.jpg"/><Relationship Id="rId9" Type="http://schemas.openxmlformats.org/officeDocument/2006/relationships/image" Target="../media/image34.jpg"/><Relationship Id="rId14" Type="http://schemas.openxmlformats.org/officeDocument/2006/relationships/image" Target="../media/image39.jpg"/><Relationship Id="rId22" Type="http://schemas.openxmlformats.org/officeDocument/2006/relationships/image" Target="../media/image47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g"/><Relationship Id="rId13" Type="http://schemas.openxmlformats.org/officeDocument/2006/relationships/image" Target="../media/image62.jpg"/><Relationship Id="rId18" Type="http://schemas.openxmlformats.org/officeDocument/2006/relationships/image" Target="../media/image67.jpg"/><Relationship Id="rId3" Type="http://schemas.openxmlformats.org/officeDocument/2006/relationships/image" Target="../media/image52.jpg"/><Relationship Id="rId21" Type="http://schemas.openxmlformats.org/officeDocument/2006/relationships/image" Target="../media/image70.jpg"/><Relationship Id="rId7" Type="http://schemas.openxmlformats.org/officeDocument/2006/relationships/image" Target="../media/image56.jpg"/><Relationship Id="rId12" Type="http://schemas.openxmlformats.org/officeDocument/2006/relationships/image" Target="../media/image61.jpg"/><Relationship Id="rId17" Type="http://schemas.openxmlformats.org/officeDocument/2006/relationships/image" Target="../media/image66.jpg"/><Relationship Id="rId2" Type="http://schemas.openxmlformats.org/officeDocument/2006/relationships/image" Target="../media/image51.jpg"/><Relationship Id="rId16" Type="http://schemas.openxmlformats.org/officeDocument/2006/relationships/image" Target="../media/image65.jpg"/><Relationship Id="rId20" Type="http://schemas.openxmlformats.org/officeDocument/2006/relationships/image" Target="../media/image69.jpg"/><Relationship Id="rId1" Type="http://schemas.openxmlformats.org/officeDocument/2006/relationships/image" Target="../media/image1.png"/><Relationship Id="rId6" Type="http://schemas.openxmlformats.org/officeDocument/2006/relationships/image" Target="../media/image55.jpg"/><Relationship Id="rId11" Type="http://schemas.openxmlformats.org/officeDocument/2006/relationships/image" Target="../media/image60.jpg"/><Relationship Id="rId5" Type="http://schemas.openxmlformats.org/officeDocument/2006/relationships/image" Target="../media/image54.jpg"/><Relationship Id="rId15" Type="http://schemas.openxmlformats.org/officeDocument/2006/relationships/image" Target="../media/image64.jpg"/><Relationship Id="rId10" Type="http://schemas.openxmlformats.org/officeDocument/2006/relationships/image" Target="../media/image59.jpg"/><Relationship Id="rId19" Type="http://schemas.openxmlformats.org/officeDocument/2006/relationships/image" Target="../media/image68.jpg"/><Relationship Id="rId4" Type="http://schemas.openxmlformats.org/officeDocument/2006/relationships/image" Target="../media/image53.jpg"/><Relationship Id="rId9" Type="http://schemas.openxmlformats.org/officeDocument/2006/relationships/image" Target="../media/image58.jpg"/><Relationship Id="rId14" Type="http://schemas.openxmlformats.org/officeDocument/2006/relationships/image" Target="../media/image63.jpg"/><Relationship Id="rId22" Type="http://schemas.openxmlformats.org/officeDocument/2006/relationships/image" Target="../media/image7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13" Type="http://schemas.openxmlformats.org/officeDocument/2006/relationships/image" Target="../media/image26.jpg"/><Relationship Id="rId3" Type="http://schemas.openxmlformats.org/officeDocument/2006/relationships/image" Target="../media/image16.jpg"/><Relationship Id="rId7" Type="http://schemas.openxmlformats.org/officeDocument/2006/relationships/image" Target="../media/image20.jpg"/><Relationship Id="rId12" Type="http://schemas.openxmlformats.org/officeDocument/2006/relationships/image" Target="../media/image25.jpg"/><Relationship Id="rId2" Type="http://schemas.openxmlformats.org/officeDocument/2006/relationships/image" Target="../media/image15.jpg"/><Relationship Id="rId1" Type="http://schemas.openxmlformats.org/officeDocument/2006/relationships/image" Target="../media/image1.png"/><Relationship Id="rId6" Type="http://schemas.openxmlformats.org/officeDocument/2006/relationships/image" Target="../media/image19.jpg"/><Relationship Id="rId11" Type="http://schemas.openxmlformats.org/officeDocument/2006/relationships/image" Target="../media/image24.jpg"/><Relationship Id="rId5" Type="http://schemas.openxmlformats.org/officeDocument/2006/relationships/image" Target="../media/image18.jpg"/><Relationship Id="rId10" Type="http://schemas.openxmlformats.org/officeDocument/2006/relationships/image" Target="../media/image23.jpg"/><Relationship Id="rId4" Type="http://schemas.openxmlformats.org/officeDocument/2006/relationships/image" Target="../media/image17.jpg"/><Relationship Id="rId9" Type="http://schemas.openxmlformats.org/officeDocument/2006/relationships/image" Target="../media/image22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g"/><Relationship Id="rId13" Type="http://schemas.openxmlformats.org/officeDocument/2006/relationships/image" Target="../media/image38.jpg"/><Relationship Id="rId18" Type="http://schemas.openxmlformats.org/officeDocument/2006/relationships/image" Target="../media/image43.jpg"/><Relationship Id="rId3" Type="http://schemas.openxmlformats.org/officeDocument/2006/relationships/image" Target="../media/image28.jpg"/><Relationship Id="rId21" Type="http://schemas.openxmlformats.org/officeDocument/2006/relationships/image" Target="../media/image46.jpg"/><Relationship Id="rId7" Type="http://schemas.openxmlformats.org/officeDocument/2006/relationships/image" Target="../media/image32.jpg"/><Relationship Id="rId12" Type="http://schemas.openxmlformats.org/officeDocument/2006/relationships/image" Target="../media/image37.jpg"/><Relationship Id="rId17" Type="http://schemas.openxmlformats.org/officeDocument/2006/relationships/image" Target="../media/image42.jpg"/><Relationship Id="rId25" Type="http://schemas.openxmlformats.org/officeDocument/2006/relationships/image" Target="../media/image50.jpg"/><Relationship Id="rId2" Type="http://schemas.openxmlformats.org/officeDocument/2006/relationships/image" Target="../media/image27.jpg"/><Relationship Id="rId16" Type="http://schemas.openxmlformats.org/officeDocument/2006/relationships/image" Target="../media/image41.jpg"/><Relationship Id="rId20" Type="http://schemas.openxmlformats.org/officeDocument/2006/relationships/image" Target="../media/image45.jpg"/><Relationship Id="rId1" Type="http://schemas.openxmlformats.org/officeDocument/2006/relationships/image" Target="../media/image1.png"/><Relationship Id="rId6" Type="http://schemas.openxmlformats.org/officeDocument/2006/relationships/image" Target="../media/image31.jpg"/><Relationship Id="rId11" Type="http://schemas.openxmlformats.org/officeDocument/2006/relationships/image" Target="../media/image36.jpg"/><Relationship Id="rId24" Type="http://schemas.openxmlformats.org/officeDocument/2006/relationships/image" Target="../media/image49.jpg"/><Relationship Id="rId5" Type="http://schemas.openxmlformats.org/officeDocument/2006/relationships/image" Target="../media/image30.jpg"/><Relationship Id="rId15" Type="http://schemas.openxmlformats.org/officeDocument/2006/relationships/image" Target="../media/image40.jpg"/><Relationship Id="rId23" Type="http://schemas.openxmlformats.org/officeDocument/2006/relationships/image" Target="../media/image48.jpg"/><Relationship Id="rId10" Type="http://schemas.openxmlformats.org/officeDocument/2006/relationships/image" Target="../media/image35.jpg"/><Relationship Id="rId19" Type="http://schemas.openxmlformats.org/officeDocument/2006/relationships/image" Target="../media/image44.jpg"/><Relationship Id="rId4" Type="http://schemas.openxmlformats.org/officeDocument/2006/relationships/image" Target="../media/image29.jpg"/><Relationship Id="rId9" Type="http://schemas.openxmlformats.org/officeDocument/2006/relationships/image" Target="../media/image34.jpg"/><Relationship Id="rId14" Type="http://schemas.openxmlformats.org/officeDocument/2006/relationships/image" Target="../media/image39.jpg"/><Relationship Id="rId22" Type="http://schemas.openxmlformats.org/officeDocument/2006/relationships/image" Target="../media/image4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180978</xdr:colOff>
      <xdr:row>24</xdr:row>
      <xdr:rowOff>0</xdr:rowOff>
    </xdr:from>
    <xdr:to>
      <xdr:col>11</xdr:col>
      <xdr:colOff>9524</xdr:colOff>
      <xdr:row>27</xdr:row>
      <xdr:rowOff>133350</xdr:rowOff>
    </xdr:to>
    <xdr:pic>
      <xdr:nvPicPr>
        <xdr:cNvPr id="33" name="nietverwijderen1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7928" y="4200525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9</xdr:row>
      <xdr:rowOff>133350</xdr:rowOff>
    </xdr:from>
    <xdr:to>
      <xdr:col>5</xdr:col>
      <xdr:colOff>2074545</xdr:colOff>
      <xdr:row>21</xdr:row>
      <xdr:rowOff>140970</xdr:rowOff>
    </xdr:to>
    <xdr:pic macro="[0]!Navigeer">
      <xdr:nvPicPr>
        <xdr:cNvPr id="2050" name="navibloemen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895475"/>
          <a:ext cx="1950720" cy="1950720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9</xdr:row>
      <xdr:rowOff>133350</xdr:rowOff>
    </xdr:from>
    <xdr:to>
      <xdr:col>7</xdr:col>
      <xdr:colOff>2065020</xdr:colOff>
      <xdr:row>21</xdr:row>
      <xdr:rowOff>140970</xdr:rowOff>
    </xdr:to>
    <xdr:pic macro="[0]!Navigeer">
      <xdr:nvPicPr>
        <xdr:cNvPr id="2051" name="naviplanten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895475"/>
          <a:ext cx="1950720" cy="1950720"/>
        </a:xfrm>
        <a:prstGeom prst="rect">
          <a:avLst/>
        </a:prstGeom>
      </xdr:spPr>
    </xdr:pic>
    <xdr:clientData/>
  </xdr:twoCellAnchor>
  <xdr:twoCellAnchor>
    <xdr:from>
      <xdr:col>9</xdr:col>
      <xdr:colOff>114300</xdr:colOff>
      <xdr:row>9</xdr:row>
      <xdr:rowOff>133350</xdr:rowOff>
    </xdr:from>
    <xdr:to>
      <xdr:col>9</xdr:col>
      <xdr:colOff>2065020</xdr:colOff>
      <xdr:row>21</xdr:row>
      <xdr:rowOff>140970</xdr:rowOff>
    </xdr:to>
    <xdr:pic macro="[0]!Navigeer">
      <xdr:nvPicPr>
        <xdr:cNvPr id="3" name="navibloemisterijartikel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895475"/>
          <a:ext cx="1950720" cy="19507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</xdr:colOff>
      <xdr:row>23</xdr:row>
      <xdr:rowOff>0</xdr:rowOff>
    </xdr:from>
    <xdr:to>
      <xdr:col>9</xdr:col>
      <xdr:colOff>19197</xdr:colOff>
      <xdr:row>26</xdr:row>
      <xdr:rowOff>133350</xdr:rowOff>
    </xdr:to>
    <xdr:pic>
      <xdr:nvPicPr>
        <xdr:cNvPr id="3" name="nietverwijderen7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1" y="411480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781050</xdr:colOff>
      <xdr:row>16</xdr:row>
      <xdr:rowOff>104774</xdr:rowOff>
    </xdr:from>
    <xdr:to>
      <xdr:col>7</xdr:col>
      <xdr:colOff>933450</xdr:colOff>
      <xdr:row>18</xdr:row>
      <xdr:rowOff>76124</xdr:rowOff>
    </xdr:to>
    <xdr:sp macro="[0]!BestelArtikel" textlink="">
      <xdr:nvSpPr>
        <xdr:cNvPr id="6" name="bestelknop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896100" y="3571874"/>
          <a:ext cx="1104900" cy="295200"/>
        </a:xfrm>
        <a:prstGeom prst="roundRect">
          <a:avLst/>
        </a:prstGeom>
        <a:solidFill>
          <a:schemeClr val="accent4"/>
        </a:solidFill>
        <a:ln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 i="1">
              <a:latin typeface="Arial" panose="020B0604020202020204" pitchFamily="34" charset="0"/>
              <a:cs typeface="Arial" panose="020B0604020202020204" pitchFamily="34" charset="0"/>
            </a:rPr>
            <a:t>Bestel</a:t>
          </a:r>
        </a:p>
      </xdr:txBody>
    </xdr:sp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5" name="accubak 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5</xdr:row>
      <xdr:rowOff>157875</xdr:rowOff>
    </xdr:from>
    <xdr:to>
      <xdr:col>5</xdr:col>
      <xdr:colOff>2070975</xdr:colOff>
      <xdr:row>17</xdr:row>
      <xdr:rowOff>108825</xdr:rowOff>
    </xdr:to>
    <xdr:pic>
      <xdr:nvPicPr>
        <xdr:cNvPr id="7" name="bindtouwklos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075" y="1281825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8" name="bladkrans6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9" name="bloemenband25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0" name="bloempot5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1" name="bloempot7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2" name="bloempot9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3" name="bloempot1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4" name="bloempot17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5" name="boomstamschijfjes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6" name="cilindervaas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7" name="elastiek 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8" name="houtenondergrond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9" name="jute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0" name="krullint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1" name="platmos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2" name="raffia 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3" name="rusticwire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4" name="schaal2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5" name="schaal25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6" name="schaal28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7" name="steekschuim15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8" name="steekschuim30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9" name="strokrans20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30" name="strokrans30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31" name="strokrans35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32" name="Tillandsia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33" name="vilt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34" name="wikkeldraad 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150</xdr:colOff>
      <xdr:row>26</xdr:row>
      <xdr:rowOff>0</xdr:rowOff>
    </xdr:from>
    <xdr:to>
      <xdr:col>12</xdr:col>
      <xdr:colOff>9671</xdr:colOff>
      <xdr:row>29</xdr:row>
      <xdr:rowOff>133350</xdr:rowOff>
    </xdr:to>
    <xdr:pic>
      <xdr:nvPicPr>
        <xdr:cNvPr id="3" name="nietverwijderen8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0" y="2752725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142876</xdr:colOff>
      <xdr:row>12</xdr:row>
      <xdr:rowOff>0</xdr:rowOff>
    </xdr:from>
    <xdr:to>
      <xdr:col>10</xdr:col>
      <xdr:colOff>847726</xdr:colOff>
      <xdr:row>24</xdr:row>
      <xdr:rowOff>115275</xdr:rowOff>
    </xdr:to>
    <xdr:sp macro="[0]!Printen" textlink="">
      <xdr:nvSpPr>
        <xdr:cNvPr id="6" name="Printknop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spect="1"/>
        </xdr:cNvSpPr>
      </xdr:nvSpPr>
      <xdr:spPr>
        <a:xfrm>
          <a:off x="7181851" y="2266950"/>
          <a:ext cx="1657350" cy="277200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NL" sz="1200" b="1" i="1">
              <a:latin typeface="Arial" panose="020B0604020202020204" pitchFamily="34" charset="0"/>
              <a:cs typeface="Arial" panose="020B0604020202020204" pitchFamily="34" charset="0"/>
            </a:rPr>
            <a:t>Bestelling afronden</a:t>
          </a:r>
        </a:p>
      </xdr:txBody>
    </xdr:sp>
    <xdr:clientData fPrintsWithSheet="0"/>
  </xdr:twoCellAnchor>
  <xdr:twoCellAnchor editAs="oneCell">
    <xdr:from>
      <xdr:col>7</xdr:col>
      <xdr:colOff>19051</xdr:colOff>
      <xdr:row>12</xdr:row>
      <xdr:rowOff>0</xdr:rowOff>
    </xdr:from>
    <xdr:to>
      <xdr:col>8</xdr:col>
      <xdr:colOff>495300</xdr:colOff>
      <xdr:row>24</xdr:row>
      <xdr:rowOff>115275</xdr:rowOff>
    </xdr:to>
    <xdr:sp macro="[0]!Naarhome" textlink="">
      <xdr:nvSpPr>
        <xdr:cNvPr id="4" name="Printknop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spect="1"/>
        </xdr:cNvSpPr>
      </xdr:nvSpPr>
      <xdr:spPr>
        <a:xfrm>
          <a:off x="5591176" y="2266950"/>
          <a:ext cx="1409699" cy="277200"/>
        </a:xfrm>
        <a:prstGeom prst="round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NL" sz="1200" b="1" i="1">
              <a:latin typeface="Arial" panose="020B0604020202020204" pitchFamily="34" charset="0"/>
              <a:cs typeface="Arial" panose="020B0604020202020204" pitchFamily="34" charset="0"/>
            </a:rPr>
            <a:t>Verder winkelen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180978</xdr:colOff>
      <xdr:row>24</xdr:row>
      <xdr:rowOff>0</xdr:rowOff>
    </xdr:from>
    <xdr:to>
      <xdr:col>11</xdr:col>
      <xdr:colOff>9524</xdr:colOff>
      <xdr:row>27</xdr:row>
      <xdr:rowOff>133350</xdr:rowOff>
    </xdr:to>
    <xdr:pic>
      <xdr:nvPicPr>
        <xdr:cNvPr id="3" name="nietverwijderen1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7928" y="421005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114300</xdr:colOff>
      <xdr:row>9</xdr:row>
      <xdr:rowOff>142875</xdr:rowOff>
    </xdr:from>
    <xdr:to>
      <xdr:col>5</xdr:col>
      <xdr:colOff>2065500</xdr:colOff>
      <xdr:row>21</xdr:row>
      <xdr:rowOff>141450</xdr:rowOff>
    </xdr:to>
    <xdr:pic macro="[0]!NavigeerSubcategorie">
      <xdr:nvPicPr>
        <xdr:cNvPr id="14" name="Abloemen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9050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119025</xdr:colOff>
      <xdr:row>9</xdr:row>
      <xdr:rowOff>147600</xdr:rowOff>
    </xdr:from>
    <xdr:to>
      <xdr:col>7</xdr:col>
      <xdr:colOff>2070225</xdr:colOff>
      <xdr:row>21</xdr:row>
      <xdr:rowOff>146175</xdr:rowOff>
    </xdr:to>
    <xdr:pic macro="[0]!NavigeerSubcategorie">
      <xdr:nvPicPr>
        <xdr:cNvPr id="6" name="Asnijgro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0875" y="1909725"/>
          <a:ext cx="1951200" cy="1951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180978</xdr:colOff>
      <xdr:row>39</xdr:row>
      <xdr:rowOff>28575</xdr:rowOff>
    </xdr:from>
    <xdr:to>
      <xdr:col>11</xdr:col>
      <xdr:colOff>9524</xdr:colOff>
      <xdr:row>43</xdr:row>
      <xdr:rowOff>0</xdr:rowOff>
    </xdr:to>
    <xdr:pic>
      <xdr:nvPicPr>
        <xdr:cNvPr id="3" name="nietverwijderen1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7928" y="668655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114300</xdr:colOff>
      <xdr:row>9</xdr:row>
      <xdr:rowOff>142875</xdr:rowOff>
    </xdr:from>
    <xdr:to>
      <xdr:col>5</xdr:col>
      <xdr:colOff>2065500</xdr:colOff>
      <xdr:row>21</xdr:row>
      <xdr:rowOff>141450</xdr:rowOff>
    </xdr:to>
    <xdr:pic macro="[0]!NavigeerSubcategorie">
      <xdr:nvPicPr>
        <xdr:cNvPr id="8" name="Abladplant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9050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121425</xdr:colOff>
      <xdr:row>9</xdr:row>
      <xdr:rowOff>140475</xdr:rowOff>
    </xdr:from>
    <xdr:to>
      <xdr:col>7</xdr:col>
      <xdr:colOff>2072625</xdr:colOff>
      <xdr:row>21</xdr:row>
      <xdr:rowOff>139050</xdr:rowOff>
    </xdr:to>
    <xdr:pic macro="[0]!NavigeerSubcategorie">
      <xdr:nvPicPr>
        <xdr:cNvPr id="9" name="Abloeiendeplant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225" y="19026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128550</xdr:colOff>
      <xdr:row>24</xdr:row>
      <xdr:rowOff>147600</xdr:rowOff>
    </xdr:from>
    <xdr:to>
      <xdr:col>7</xdr:col>
      <xdr:colOff>2079750</xdr:colOff>
      <xdr:row>36</xdr:row>
      <xdr:rowOff>155700</xdr:rowOff>
    </xdr:to>
    <xdr:pic macro="[0]!NavigeerSubcategorie">
      <xdr:nvPicPr>
        <xdr:cNvPr id="10" name="Aperkplant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350" y="4357650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126150</xdr:colOff>
      <xdr:row>9</xdr:row>
      <xdr:rowOff>145200</xdr:rowOff>
    </xdr:from>
    <xdr:to>
      <xdr:col>9</xdr:col>
      <xdr:colOff>2077350</xdr:colOff>
      <xdr:row>21</xdr:row>
      <xdr:rowOff>143775</xdr:rowOff>
    </xdr:to>
    <xdr:pic macro="[0]!NavigeerSubcategorie">
      <xdr:nvPicPr>
        <xdr:cNvPr id="11" name="Acactussensucculent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000" y="1907325"/>
          <a:ext cx="1951200" cy="1951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180978</xdr:colOff>
      <xdr:row>39</xdr:row>
      <xdr:rowOff>28575</xdr:rowOff>
    </xdr:from>
    <xdr:to>
      <xdr:col>11</xdr:col>
      <xdr:colOff>9524</xdr:colOff>
      <xdr:row>43</xdr:row>
      <xdr:rowOff>0</xdr:rowOff>
    </xdr:to>
    <xdr:pic>
      <xdr:nvPicPr>
        <xdr:cNvPr id="3" name="nietverwijderen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7928" y="668655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24</xdr:row>
      <xdr:rowOff>142875</xdr:rowOff>
    </xdr:from>
    <xdr:to>
      <xdr:col>7</xdr:col>
      <xdr:colOff>2065500</xdr:colOff>
      <xdr:row>36</xdr:row>
      <xdr:rowOff>150975</xdr:rowOff>
    </xdr:to>
    <xdr:pic macro="[0]!NavigeerSubcategorie">
      <xdr:nvPicPr>
        <xdr:cNvPr id="4" name="1potvaasschaal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4352925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9</xdr:row>
      <xdr:rowOff>152400</xdr:rowOff>
    </xdr:from>
    <xdr:to>
      <xdr:col>5</xdr:col>
      <xdr:colOff>2075025</xdr:colOff>
      <xdr:row>21</xdr:row>
      <xdr:rowOff>150975</xdr:rowOff>
    </xdr:to>
    <xdr:pic macro="[0]!NavigeerSubcategorie">
      <xdr:nvPicPr>
        <xdr:cNvPr id="8" name="1decorati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914525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121425</xdr:colOff>
      <xdr:row>9</xdr:row>
      <xdr:rowOff>140475</xdr:rowOff>
    </xdr:from>
    <xdr:to>
      <xdr:col>7</xdr:col>
      <xdr:colOff>2072625</xdr:colOff>
      <xdr:row>21</xdr:row>
      <xdr:rowOff>139050</xdr:rowOff>
    </xdr:to>
    <xdr:pic macro="[0]!NavigeerSubcategorie">
      <xdr:nvPicPr>
        <xdr:cNvPr id="9" name="1hulpmiddel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225" y="1902600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119025</xdr:colOff>
      <xdr:row>9</xdr:row>
      <xdr:rowOff>147600</xdr:rowOff>
    </xdr:from>
    <xdr:to>
      <xdr:col>9</xdr:col>
      <xdr:colOff>2070225</xdr:colOff>
      <xdr:row>21</xdr:row>
      <xdr:rowOff>146175</xdr:rowOff>
    </xdr:to>
    <xdr:pic macro="[0]!NavigeerSubcategorie">
      <xdr:nvPicPr>
        <xdr:cNvPr id="10" name="1krans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0875" y="1909725"/>
          <a:ext cx="1951200" cy="1951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</xdr:colOff>
      <xdr:row>36</xdr:row>
      <xdr:rowOff>0</xdr:rowOff>
    </xdr:from>
    <xdr:to>
      <xdr:col>11</xdr:col>
      <xdr:colOff>19198</xdr:colOff>
      <xdr:row>39</xdr:row>
      <xdr:rowOff>133350</xdr:rowOff>
    </xdr:to>
    <xdr:pic>
      <xdr:nvPicPr>
        <xdr:cNvPr id="20" name="nietverwijderen2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2" y="613410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3" name="Alstroemeri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6</xdr:row>
      <xdr:rowOff>76912</xdr:rowOff>
    </xdr:from>
    <xdr:to>
      <xdr:col>5</xdr:col>
      <xdr:colOff>2070975</xdr:colOff>
      <xdr:row>18</xdr:row>
      <xdr:rowOff>85012</xdr:rowOff>
    </xdr:to>
    <xdr:pic macro="NaarArtikel">
      <xdr:nvPicPr>
        <xdr:cNvPr id="4" name="Aspidstr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2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5" name="Chysanthemum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119775</xdr:colOff>
      <xdr:row>6</xdr:row>
      <xdr:rowOff>76912</xdr:rowOff>
    </xdr:from>
    <xdr:to>
      <xdr:col>7</xdr:col>
      <xdr:colOff>2070975</xdr:colOff>
      <xdr:row>18</xdr:row>
      <xdr:rowOff>85012</xdr:rowOff>
    </xdr:to>
    <xdr:pic macro="NaarArtikel">
      <xdr:nvPicPr>
        <xdr:cNvPr id="6" name="Conifeer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7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119775</xdr:colOff>
      <xdr:row>6</xdr:row>
      <xdr:rowOff>76912</xdr:rowOff>
    </xdr:from>
    <xdr:to>
      <xdr:col>9</xdr:col>
      <xdr:colOff>2070975</xdr:colOff>
      <xdr:row>18</xdr:row>
      <xdr:rowOff>85012</xdr:rowOff>
    </xdr:to>
    <xdr:pic macro="NaarArtikel">
      <xdr:nvPicPr>
        <xdr:cNvPr id="7" name="Eucalyptus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162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21</xdr:row>
      <xdr:rowOff>76912</xdr:rowOff>
    </xdr:from>
    <xdr:to>
      <xdr:col>5</xdr:col>
      <xdr:colOff>2070975</xdr:colOff>
      <xdr:row>33</xdr:row>
      <xdr:rowOff>85012</xdr:rowOff>
    </xdr:to>
    <xdr:pic macro="NaarArtikel">
      <xdr:nvPicPr>
        <xdr:cNvPr id="8" name="Fatsia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25" y="3782137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9" name="Freesi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0" name="Gerbera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1" name="Lilium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2" name="Rosa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119775</xdr:colOff>
      <xdr:row>21</xdr:row>
      <xdr:rowOff>76912</xdr:rowOff>
    </xdr:from>
    <xdr:to>
      <xdr:col>7</xdr:col>
      <xdr:colOff>2070975</xdr:colOff>
      <xdr:row>33</xdr:row>
      <xdr:rowOff>85012</xdr:rowOff>
    </xdr:to>
    <xdr:pic macro="NaarArtikel">
      <xdr:nvPicPr>
        <xdr:cNvPr id="13" name="Salal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75" y="3782137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119775</xdr:colOff>
      <xdr:row>21</xdr:row>
      <xdr:rowOff>76912</xdr:rowOff>
    </xdr:from>
    <xdr:to>
      <xdr:col>9</xdr:col>
      <xdr:colOff>2070975</xdr:colOff>
      <xdr:row>33</xdr:row>
      <xdr:rowOff>85012</xdr:rowOff>
    </xdr:to>
    <xdr:pic macro="NaarArtikel">
      <xdr:nvPicPr>
        <xdr:cNvPr id="14" name="Salix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1625" y="3782137"/>
          <a:ext cx="1951200" cy="1951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</xdr:colOff>
      <xdr:row>36</xdr:row>
      <xdr:rowOff>0</xdr:rowOff>
    </xdr:from>
    <xdr:to>
      <xdr:col>11</xdr:col>
      <xdr:colOff>19197</xdr:colOff>
      <xdr:row>39</xdr:row>
      <xdr:rowOff>133350</xdr:rowOff>
    </xdr:to>
    <xdr:pic>
      <xdr:nvPicPr>
        <xdr:cNvPr id="3" name="nietverwijderen2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1" y="613410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4" name="Aglaonema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5" name="Alo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6" name="Anthurium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7" name="Beaucarnea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8" name="Begonia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6</xdr:row>
      <xdr:rowOff>76912</xdr:rowOff>
    </xdr:from>
    <xdr:to>
      <xdr:col>5</xdr:col>
      <xdr:colOff>2070975</xdr:colOff>
      <xdr:row>18</xdr:row>
      <xdr:rowOff>85012</xdr:rowOff>
    </xdr:to>
    <xdr:pic macro="NaarArtikel">
      <xdr:nvPicPr>
        <xdr:cNvPr id="9" name="Begonia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2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0" name="Cereus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1" name="Chamaedorea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2" name="Crassula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3" name="Cyclamen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4" name="Dracaena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5" name="Echeveria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6" name="Ficus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7" name="Gymnocalycium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8" name="Hedera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119775</xdr:colOff>
      <xdr:row>6</xdr:row>
      <xdr:rowOff>76912</xdr:rowOff>
    </xdr:from>
    <xdr:to>
      <xdr:col>7</xdr:col>
      <xdr:colOff>2070975</xdr:colOff>
      <xdr:row>18</xdr:row>
      <xdr:rowOff>85012</xdr:rowOff>
    </xdr:to>
    <xdr:pic macro="NaarArtikel">
      <xdr:nvPicPr>
        <xdr:cNvPr id="19" name="Impatiens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7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0" name="Kalancho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119775</xdr:colOff>
      <xdr:row>6</xdr:row>
      <xdr:rowOff>76912</xdr:rowOff>
    </xdr:from>
    <xdr:to>
      <xdr:col>9</xdr:col>
      <xdr:colOff>2070975</xdr:colOff>
      <xdr:row>18</xdr:row>
      <xdr:rowOff>85012</xdr:rowOff>
    </xdr:to>
    <xdr:pic macro="NaarArtikel">
      <xdr:nvPicPr>
        <xdr:cNvPr id="21" name="Lobelia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162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21</xdr:row>
      <xdr:rowOff>76912</xdr:rowOff>
    </xdr:from>
    <xdr:to>
      <xdr:col>5</xdr:col>
      <xdr:colOff>2070975</xdr:colOff>
      <xdr:row>33</xdr:row>
      <xdr:rowOff>85012</xdr:rowOff>
    </xdr:to>
    <xdr:pic macro="NaarArtikel">
      <xdr:nvPicPr>
        <xdr:cNvPr id="22" name="Lobularia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25" y="3782137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3" name="Saintpaulia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4" name="Spathiphyllum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5" name="Succulentsmix5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6" name="Succulentsmix7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119775</xdr:colOff>
      <xdr:row>21</xdr:row>
      <xdr:rowOff>76912</xdr:rowOff>
    </xdr:from>
    <xdr:to>
      <xdr:col>7</xdr:col>
      <xdr:colOff>2070975</xdr:colOff>
      <xdr:row>33</xdr:row>
      <xdr:rowOff>85012</xdr:rowOff>
    </xdr:to>
    <xdr:pic macro="NaarArtikel">
      <xdr:nvPicPr>
        <xdr:cNvPr id="27" name="Tagetes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75" y="3782137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119775</xdr:colOff>
      <xdr:row>21</xdr:row>
      <xdr:rowOff>76912</xdr:rowOff>
    </xdr:from>
    <xdr:to>
      <xdr:col>9</xdr:col>
      <xdr:colOff>2070975</xdr:colOff>
      <xdr:row>33</xdr:row>
      <xdr:rowOff>85012</xdr:rowOff>
    </xdr:to>
    <xdr:pic macro="NaarArtikel">
      <xdr:nvPicPr>
        <xdr:cNvPr id="28" name="Verbena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1625" y="3782137"/>
          <a:ext cx="1951200" cy="1951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</xdr:colOff>
      <xdr:row>36</xdr:row>
      <xdr:rowOff>0</xdr:rowOff>
    </xdr:from>
    <xdr:to>
      <xdr:col>11</xdr:col>
      <xdr:colOff>19197</xdr:colOff>
      <xdr:row>39</xdr:row>
      <xdr:rowOff>133350</xdr:rowOff>
    </xdr:to>
    <xdr:pic>
      <xdr:nvPicPr>
        <xdr:cNvPr id="3" name="nietverwijderen2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1" y="613410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4" name="accubak 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6</xdr:row>
      <xdr:rowOff>76912</xdr:rowOff>
    </xdr:from>
    <xdr:to>
      <xdr:col>5</xdr:col>
      <xdr:colOff>2070975</xdr:colOff>
      <xdr:row>18</xdr:row>
      <xdr:rowOff>85012</xdr:rowOff>
    </xdr:to>
    <xdr:pic macro="NaarArtikel">
      <xdr:nvPicPr>
        <xdr:cNvPr id="5" name="bindtouwklos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2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6" name="bladkrans6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119775</xdr:colOff>
      <xdr:row>6</xdr:row>
      <xdr:rowOff>76912</xdr:rowOff>
    </xdr:from>
    <xdr:to>
      <xdr:col>7</xdr:col>
      <xdr:colOff>2070975</xdr:colOff>
      <xdr:row>18</xdr:row>
      <xdr:rowOff>85012</xdr:rowOff>
    </xdr:to>
    <xdr:pic macro="NaarArtikel">
      <xdr:nvPicPr>
        <xdr:cNvPr id="7" name="bloemenband2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7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8" name="bloempot5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9" name="bloempot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0" name="bloempot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1" name="bloempot1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2" name="bloempot17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3" name="boomstamschijfjes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4" name="cilindervaas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119775</xdr:colOff>
      <xdr:row>6</xdr:row>
      <xdr:rowOff>76912</xdr:rowOff>
    </xdr:from>
    <xdr:to>
      <xdr:col>9</xdr:col>
      <xdr:colOff>2070975</xdr:colOff>
      <xdr:row>18</xdr:row>
      <xdr:rowOff>85012</xdr:rowOff>
    </xdr:to>
    <xdr:pic macro="NaarArtikel">
      <xdr:nvPicPr>
        <xdr:cNvPr id="15" name="elastiek 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1625" y="1353262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6" name="houtenondergrond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7" name="jut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8" name="krullint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19" name="platmos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21</xdr:row>
      <xdr:rowOff>76912</xdr:rowOff>
    </xdr:from>
    <xdr:to>
      <xdr:col>5</xdr:col>
      <xdr:colOff>2070975</xdr:colOff>
      <xdr:row>33</xdr:row>
      <xdr:rowOff>85012</xdr:rowOff>
    </xdr:to>
    <xdr:pic macro="NaarArtikel">
      <xdr:nvPicPr>
        <xdr:cNvPr id="20" name="raffia 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25" y="3782137"/>
          <a:ext cx="1951200" cy="1951200"/>
        </a:xfrm>
        <a:prstGeom prst="rect">
          <a:avLst/>
        </a:prstGeom>
      </xdr:spPr>
    </xdr:pic>
    <xdr:clientData/>
  </xdr:twoCellAnchor>
  <xdr:twoCellAnchor>
    <xdr:from>
      <xdr:col>7</xdr:col>
      <xdr:colOff>119775</xdr:colOff>
      <xdr:row>21</xdr:row>
      <xdr:rowOff>76912</xdr:rowOff>
    </xdr:from>
    <xdr:to>
      <xdr:col>7</xdr:col>
      <xdr:colOff>2070975</xdr:colOff>
      <xdr:row>33</xdr:row>
      <xdr:rowOff>85012</xdr:rowOff>
    </xdr:to>
    <xdr:pic macro="NaarArtikel">
      <xdr:nvPicPr>
        <xdr:cNvPr id="21" name="rusticwi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575" y="3782137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2" name="schaal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3" name="schaal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4" name="schaal28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5" name="steekschuim15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6" name="steekschuim30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7" name="strokrans20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8" name="strokrans30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29" name="strokrans3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30" name="Tillandsia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99</xdr:col>
      <xdr:colOff>368300</xdr:colOff>
      <xdr:row>0</xdr:row>
      <xdr:rowOff>12700</xdr:rowOff>
    </xdr:from>
    <xdr:to>
      <xdr:col>102</xdr:col>
      <xdr:colOff>490700</xdr:colOff>
      <xdr:row>10</xdr:row>
      <xdr:rowOff>39850</xdr:rowOff>
    </xdr:to>
    <xdr:pic macro="NaarArtikel">
      <xdr:nvPicPr>
        <xdr:cNvPr id="31" name="vilt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</xdr:col>
      <xdr:colOff>119775</xdr:colOff>
      <xdr:row>21</xdr:row>
      <xdr:rowOff>76912</xdr:rowOff>
    </xdr:from>
    <xdr:to>
      <xdr:col>9</xdr:col>
      <xdr:colOff>2070975</xdr:colOff>
      <xdr:row>33</xdr:row>
      <xdr:rowOff>85012</xdr:rowOff>
    </xdr:to>
    <xdr:pic macro="NaarArtikel">
      <xdr:nvPicPr>
        <xdr:cNvPr id="32" name="wikkeldraad 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1625" y="3782137"/>
          <a:ext cx="1951200" cy="1951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</xdr:colOff>
      <xdr:row>23</xdr:row>
      <xdr:rowOff>0</xdr:rowOff>
    </xdr:from>
    <xdr:to>
      <xdr:col>9</xdr:col>
      <xdr:colOff>19197</xdr:colOff>
      <xdr:row>26</xdr:row>
      <xdr:rowOff>133350</xdr:rowOff>
    </xdr:to>
    <xdr:pic>
      <xdr:nvPicPr>
        <xdr:cNvPr id="11" name="nietverwijderen5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1" y="4095750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781050</xdr:colOff>
      <xdr:row>17</xdr:row>
      <xdr:rowOff>95250</xdr:rowOff>
    </xdr:from>
    <xdr:to>
      <xdr:col>7</xdr:col>
      <xdr:colOff>933450</xdr:colOff>
      <xdr:row>19</xdr:row>
      <xdr:rowOff>47550</xdr:rowOff>
    </xdr:to>
    <xdr:sp macro="[0]!BestelArtikel" textlink="">
      <xdr:nvSpPr>
        <xdr:cNvPr id="23" name="bestelknop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6896100" y="3200400"/>
          <a:ext cx="1104900" cy="295200"/>
        </a:xfrm>
        <a:prstGeom prst="roundRect">
          <a:avLst/>
        </a:prstGeom>
        <a:solidFill>
          <a:schemeClr val="accent4"/>
        </a:solidFill>
        <a:ln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 i="1">
              <a:latin typeface="Arial" panose="020B0604020202020204" pitchFamily="34" charset="0"/>
              <a:cs typeface="Arial" panose="020B0604020202020204" pitchFamily="34" charset="0"/>
            </a:rPr>
            <a:t>Bestel</a:t>
          </a:r>
        </a:p>
      </xdr:txBody>
    </xdr:sp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18" name="Alstroemeria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19" name="Aspidstra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0" name="Chysanthemum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1" name="Conifeer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2" name="Eucalyptus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4" name="Fatsia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5" name="Freesia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6" name="Gerbera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7" name="Lilium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28" name="Rosa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5</xdr:row>
      <xdr:rowOff>157875</xdr:rowOff>
    </xdr:from>
    <xdr:to>
      <xdr:col>5</xdr:col>
      <xdr:colOff>2070975</xdr:colOff>
      <xdr:row>17</xdr:row>
      <xdr:rowOff>127875</xdr:rowOff>
    </xdr:to>
    <xdr:pic>
      <xdr:nvPicPr>
        <xdr:cNvPr id="29" name="Salal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075" y="1281825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20800</xdr:rowOff>
    </xdr:to>
    <xdr:pic>
      <xdr:nvPicPr>
        <xdr:cNvPr id="30" name="Salix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151</xdr:colOff>
      <xdr:row>23</xdr:row>
      <xdr:rowOff>0</xdr:rowOff>
    </xdr:from>
    <xdr:to>
      <xdr:col>9</xdr:col>
      <xdr:colOff>19197</xdr:colOff>
      <xdr:row>26</xdr:row>
      <xdr:rowOff>133350</xdr:rowOff>
    </xdr:to>
    <xdr:pic>
      <xdr:nvPicPr>
        <xdr:cNvPr id="3" name="nietverwijderen6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57601" y="4124325"/>
          <a:ext cx="704849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781050</xdr:colOff>
      <xdr:row>17</xdr:row>
      <xdr:rowOff>76199</xdr:rowOff>
    </xdr:from>
    <xdr:to>
      <xdr:col>7</xdr:col>
      <xdr:colOff>933450</xdr:colOff>
      <xdr:row>19</xdr:row>
      <xdr:rowOff>28499</xdr:rowOff>
    </xdr:to>
    <xdr:sp macro="[0]!BestelArtikel" textlink="">
      <xdr:nvSpPr>
        <xdr:cNvPr id="6" name="bestelknop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896100" y="3209924"/>
          <a:ext cx="1104900" cy="295200"/>
        </a:xfrm>
        <a:prstGeom prst="roundRect">
          <a:avLst/>
        </a:prstGeom>
        <a:solidFill>
          <a:schemeClr val="accent4"/>
        </a:solidFill>
        <a:ln>
          <a:solidFill>
            <a:schemeClr val="accent4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 i="1">
              <a:latin typeface="Arial" panose="020B0604020202020204" pitchFamily="34" charset="0"/>
              <a:cs typeface="Arial" panose="020B0604020202020204" pitchFamily="34" charset="0"/>
            </a:rPr>
            <a:t>Bestel</a:t>
          </a:r>
        </a:p>
      </xdr:txBody>
    </xdr:sp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4" name="Aglaonema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5" name="Alo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7" name="Anthurium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8" name="Beaucarnea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9" name="Begonia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0" name="Begonia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1" name="Cereus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2" name="Chamaedorea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3" name="Crassula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4" name="Cyclamen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5" name="Dracaena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6" name="Echeveria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7" name="Ficus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8" name="Gymnocalycium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19" name="Hedera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0" name="Impatiens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1" name="Kalancho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2" name="Lobelia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3" name="Lobularia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4" name="Saintpaulia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5" name="Spathiphyllum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6" name="Succulentsmix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7" name="Succulentsmix7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  <xdr:twoCellAnchor>
    <xdr:from>
      <xdr:col>5</xdr:col>
      <xdr:colOff>119775</xdr:colOff>
      <xdr:row>5</xdr:row>
      <xdr:rowOff>157875</xdr:rowOff>
    </xdr:from>
    <xdr:to>
      <xdr:col>5</xdr:col>
      <xdr:colOff>2070975</xdr:colOff>
      <xdr:row>17</xdr:row>
      <xdr:rowOff>99300</xdr:rowOff>
    </xdr:to>
    <xdr:pic>
      <xdr:nvPicPr>
        <xdr:cNvPr id="28" name="Tagetes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075" y="1281825"/>
          <a:ext cx="1951200" cy="1951200"/>
        </a:xfrm>
        <a:prstGeom prst="rect">
          <a:avLst/>
        </a:prstGeom>
      </xdr:spPr>
    </xdr:pic>
    <xdr:clientData/>
  </xdr:twoCellAnchor>
  <xdr:twoCellAnchor>
    <xdr:from>
      <xdr:col>97</xdr:col>
      <xdr:colOff>368300</xdr:colOff>
      <xdr:row>0</xdr:row>
      <xdr:rowOff>12700</xdr:rowOff>
    </xdr:from>
    <xdr:to>
      <xdr:col>100</xdr:col>
      <xdr:colOff>490700</xdr:colOff>
      <xdr:row>10</xdr:row>
      <xdr:rowOff>11275</xdr:rowOff>
    </xdr:to>
    <xdr:pic>
      <xdr:nvPicPr>
        <xdr:cNvPr id="29" name="Verbena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2700"/>
          <a:ext cx="1951200" cy="195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4"/>
        </a:solidFill>
        <a:ln>
          <a:solidFill>
            <a:schemeClr val="accent4">
              <a:lumMod val="75000"/>
            </a:schemeClr>
          </a:solidFill>
        </a:ln>
      </a:spPr>
      <a:bodyPr vertOverflow="clip" horzOverflow="clip" rtlCol="0" anchor="ctr"/>
      <a:lstStyle>
        <a:defPPr algn="ctr">
          <a:defRPr sz="1400" b="1" i="1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autoPageBreaks="0"/>
  </sheetPr>
  <dimension ref="A1:K28"/>
  <sheetViews>
    <sheetView showGridLines="0" showRowColHeaders="0" tabSelected="1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1:11" ht="32.1" customHeight="1" x14ac:dyDescent="0.2">
      <c r="A1" s="57"/>
      <c r="F1" s="3"/>
    </row>
    <row r="2" spans="1:11" ht="18" customHeight="1" thickBot="1" x14ac:dyDescent="0.25">
      <c r="B2" s="21"/>
      <c r="C2" s="69"/>
      <c r="D2" s="14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1:11" x14ac:dyDescent="0.2">
      <c r="B3" s="15" t="s">
        <v>2</v>
      </c>
      <c r="C3" s="62" t="str">
        <f>HYPERLINK("","home")</f>
        <v>home</v>
      </c>
      <c r="D3" s="2"/>
      <c r="E3" s="1"/>
      <c r="F3" s="1"/>
      <c r="G3" s="1"/>
      <c r="H3" s="1"/>
      <c r="I3" s="1"/>
      <c r="J3" s="1"/>
      <c r="K3" s="1"/>
    </row>
    <row r="4" spans="1:11" ht="12.75" customHeight="1" x14ac:dyDescent="0.2">
      <c r="B4" s="7"/>
      <c r="C4" s="74" t="str">
        <f>HYPERLINK("","bloemen, snijgroen en overig")</f>
        <v>bloemen, snijgroen en overig</v>
      </c>
      <c r="D4" s="2"/>
      <c r="E4" s="1"/>
      <c r="F4" s="85" t="s">
        <v>201</v>
      </c>
      <c r="G4" s="85"/>
      <c r="H4" s="85"/>
      <c r="I4" s="85"/>
      <c r="J4" s="85"/>
      <c r="K4" s="6"/>
    </row>
    <row r="5" spans="1:11" ht="12.75" customHeight="1" x14ac:dyDescent="0.2">
      <c r="B5" s="7"/>
      <c r="C5" s="59" t="str">
        <f>HYPERLINK("","planten")</f>
        <v>planten</v>
      </c>
      <c r="D5" s="2"/>
      <c r="E5" s="1"/>
      <c r="F5" s="85"/>
      <c r="G5" s="85"/>
      <c r="H5" s="85"/>
      <c r="I5" s="85"/>
      <c r="J5" s="85"/>
      <c r="K5" s="6"/>
    </row>
    <row r="6" spans="1:11" ht="12.75" customHeight="1" x14ac:dyDescent="0.2">
      <c r="B6" s="7"/>
      <c r="C6" s="60" t="str">
        <f>HYPERLINK("","bloemisterijartikelen")</f>
        <v>bloemisterijartikelen</v>
      </c>
      <c r="D6" s="2"/>
      <c r="E6" s="1"/>
      <c r="F6" s="85"/>
      <c r="G6" s="85"/>
      <c r="H6" s="85"/>
      <c r="I6" s="85"/>
      <c r="J6" s="85"/>
      <c r="K6" s="6"/>
    </row>
    <row r="7" spans="1:11" ht="12.75" customHeight="1" x14ac:dyDescent="0.2">
      <c r="B7" s="22"/>
      <c r="C7" s="65"/>
      <c r="D7" s="2"/>
      <c r="E7" s="1"/>
      <c r="F7" s="85"/>
      <c r="G7" s="85"/>
      <c r="H7" s="85"/>
      <c r="I7" s="85"/>
      <c r="J7" s="85"/>
      <c r="K7" s="6"/>
    </row>
    <row r="8" spans="1:11" ht="12.75" customHeight="1" thickBot="1" x14ac:dyDescent="0.25">
      <c r="B8" s="23"/>
      <c r="C8" s="61" t="str">
        <f>HYPERLINK("","winkelwagen")</f>
        <v>winkelwagen</v>
      </c>
      <c r="D8" s="2"/>
      <c r="E8" s="1"/>
      <c r="F8" s="85"/>
      <c r="G8" s="85"/>
      <c r="H8" s="85"/>
      <c r="I8" s="85"/>
      <c r="J8" s="85"/>
      <c r="K8" s="6"/>
    </row>
    <row r="9" spans="1:11" x14ac:dyDescent="0.2">
      <c r="C9" s="27"/>
      <c r="D9" s="2"/>
      <c r="E9" s="1"/>
      <c r="F9" s="1"/>
      <c r="G9" s="1"/>
      <c r="H9" s="1"/>
      <c r="I9" s="1"/>
      <c r="J9" s="1"/>
      <c r="K9" s="1"/>
    </row>
    <row r="10" spans="1:11" x14ac:dyDescent="0.2">
      <c r="C10" s="27"/>
      <c r="D10" s="2"/>
      <c r="E10" s="1"/>
      <c r="F10" s="1"/>
      <c r="G10" s="1"/>
      <c r="H10" s="1"/>
      <c r="I10" s="1"/>
      <c r="J10" s="1"/>
      <c r="K10" s="1"/>
    </row>
    <row r="11" spans="1:11" x14ac:dyDescent="0.2">
      <c r="C11" s="27"/>
      <c r="D11" s="2"/>
      <c r="E11" s="1"/>
      <c r="F11" s="1"/>
      <c r="G11" s="1"/>
      <c r="H11" s="1"/>
      <c r="I11" s="1"/>
      <c r="J11" s="1"/>
      <c r="K11" s="1"/>
    </row>
    <row r="12" spans="1:11" x14ac:dyDescent="0.2">
      <c r="C12" s="27"/>
      <c r="D12" s="2"/>
      <c r="E12" s="1"/>
      <c r="F12" s="1"/>
      <c r="G12" s="1"/>
      <c r="H12" s="1"/>
      <c r="I12" s="1"/>
      <c r="J12" s="1"/>
      <c r="K12" s="1"/>
    </row>
    <row r="13" spans="1:11" x14ac:dyDescent="0.2">
      <c r="B13" s="19"/>
      <c r="C13" s="66"/>
      <c r="D13" s="2"/>
      <c r="E13" s="1"/>
      <c r="F13" s="1"/>
      <c r="G13" s="1"/>
      <c r="H13" s="1"/>
      <c r="I13" s="1"/>
      <c r="J13" s="1"/>
      <c r="K13" s="1"/>
    </row>
    <row r="14" spans="1:11" x14ac:dyDescent="0.2">
      <c r="B14" s="19"/>
      <c r="C14" s="66"/>
      <c r="D14" s="2"/>
      <c r="E14" s="1"/>
      <c r="F14" s="1"/>
      <c r="G14" s="1"/>
      <c r="H14" s="1"/>
      <c r="I14" s="1"/>
      <c r="J14" s="1"/>
      <c r="K14" s="1"/>
    </row>
    <row r="15" spans="1:11" x14ac:dyDescent="0.2">
      <c r="B15" s="19"/>
      <c r="C15" s="66"/>
      <c r="D15" s="2"/>
      <c r="E15" s="1"/>
      <c r="F15" s="1"/>
      <c r="G15" s="1"/>
      <c r="H15" s="1"/>
      <c r="I15" s="1"/>
      <c r="J15" s="1"/>
      <c r="K15" s="1"/>
    </row>
    <row r="16" spans="1:11" x14ac:dyDescent="0.2">
      <c r="B16" s="19"/>
      <c r="C16" s="66"/>
      <c r="D16" s="2"/>
      <c r="E16" s="1"/>
      <c r="F16" s="1"/>
      <c r="G16" s="1"/>
      <c r="H16" s="1"/>
      <c r="I16" s="1"/>
      <c r="J16" s="1"/>
      <c r="K16" s="1"/>
    </row>
    <row r="17" spans="2:11" x14ac:dyDescent="0.2">
      <c r="B17" s="19"/>
      <c r="C17" s="66"/>
      <c r="D17" s="2"/>
      <c r="E17" s="1"/>
      <c r="F17" s="1"/>
      <c r="G17" s="1"/>
      <c r="H17" s="1"/>
      <c r="I17" s="1"/>
      <c r="J17" s="1"/>
      <c r="K17" s="1"/>
    </row>
    <row r="18" spans="2:11" x14ac:dyDescent="0.2">
      <c r="B18" s="19"/>
      <c r="C18" s="66"/>
      <c r="D18" s="2"/>
      <c r="E18" s="1"/>
      <c r="F18" s="1"/>
      <c r="G18" s="1"/>
      <c r="H18" s="1"/>
      <c r="I18" s="1"/>
      <c r="J18" s="1"/>
      <c r="K18" s="1"/>
    </row>
    <row r="19" spans="2:11" x14ac:dyDescent="0.2">
      <c r="B19" s="19"/>
      <c r="C19" s="66"/>
      <c r="D19" s="2"/>
      <c r="E19" s="1"/>
      <c r="F19" s="1"/>
      <c r="G19" s="1"/>
      <c r="H19" s="1"/>
      <c r="I19" s="1"/>
      <c r="J19" s="1"/>
      <c r="K19" s="1"/>
    </row>
    <row r="20" spans="2:11" x14ac:dyDescent="0.2">
      <c r="B20" s="20"/>
      <c r="C20" s="70"/>
      <c r="D20" s="2"/>
      <c r="E20" s="1"/>
      <c r="F20" s="1"/>
      <c r="G20" s="1"/>
      <c r="H20" s="1"/>
      <c r="I20" s="1"/>
      <c r="J20" s="1"/>
      <c r="K20" s="1"/>
    </row>
    <row r="21" spans="2:11" x14ac:dyDescent="0.2">
      <c r="B21" s="20"/>
      <c r="C21" s="9"/>
      <c r="D21" s="2"/>
      <c r="E21" s="1"/>
      <c r="F21" s="1"/>
      <c r="G21" s="1"/>
      <c r="H21" s="1"/>
      <c r="I21" s="1"/>
      <c r="J21" s="1"/>
      <c r="K21" s="1"/>
    </row>
    <row r="22" spans="2:11" ht="12.75" customHeight="1" thickBot="1" x14ac:dyDescent="0.25">
      <c r="B22" s="10"/>
      <c r="C22" s="9"/>
      <c r="D22" s="2"/>
      <c r="E22" s="1"/>
      <c r="F22" s="1"/>
      <c r="G22" s="1"/>
      <c r="H22" s="1"/>
      <c r="I22" s="1"/>
      <c r="J22" s="1"/>
      <c r="K22" s="1"/>
    </row>
    <row r="23" spans="2:11" ht="13.5" thickBot="1" x14ac:dyDescent="0.25">
      <c r="B23" s="10"/>
      <c r="C23" s="11"/>
      <c r="D23" s="2"/>
      <c r="E23" s="4"/>
      <c r="F23" s="71" t="str">
        <f>HYPERLINK("","bloemen, snijgroen en overig")</f>
        <v>bloemen, snijgroen en overig</v>
      </c>
      <c r="G23" s="4"/>
      <c r="H23" s="71" t="str">
        <f>HYPERLINK("","planten")</f>
        <v>planten</v>
      </c>
      <c r="I23" s="4"/>
      <c r="J23" s="71" t="str">
        <f>HYPERLINK("","bloemisterijartikelen")</f>
        <v>bloemisterijartikelen</v>
      </c>
      <c r="K23" s="1"/>
    </row>
    <row r="24" spans="2:11" x14ac:dyDescent="0.2">
      <c r="B24" s="20"/>
      <c r="C24" s="9"/>
      <c r="D24" s="2"/>
      <c r="E24" s="1"/>
      <c r="F24" s="1"/>
      <c r="G24" s="1"/>
      <c r="H24" s="1"/>
      <c r="I24" s="1"/>
      <c r="J24" s="1"/>
      <c r="K24" s="1"/>
    </row>
    <row r="25" spans="2:11" x14ac:dyDescent="0.2">
      <c r="B25" s="20"/>
      <c r="C25" s="9"/>
      <c r="D25" s="2"/>
      <c r="E25" s="1"/>
      <c r="F25" s="1"/>
      <c r="G25" s="1"/>
      <c r="H25" s="1"/>
      <c r="I25" s="1"/>
      <c r="J25" s="1"/>
      <c r="K25" s="1"/>
    </row>
    <row r="26" spans="2:11" x14ac:dyDescent="0.2">
      <c r="B26" s="20"/>
      <c r="C26" s="9"/>
      <c r="D26" s="2"/>
      <c r="E26" s="1"/>
      <c r="F26" s="1"/>
      <c r="G26" s="1"/>
      <c r="H26" s="1"/>
      <c r="I26" s="1"/>
      <c r="J26" s="1"/>
      <c r="K26" s="1"/>
    </row>
    <row r="27" spans="2:11" x14ac:dyDescent="0.2">
      <c r="B27" s="20"/>
      <c r="C27" s="12"/>
      <c r="D27" s="2"/>
      <c r="E27" s="1"/>
      <c r="F27" s="1"/>
      <c r="G27" s="1"/>
      <c r="H27" s="1"/>
      <c r="I27" s="1"/>
      <c r="J27" s="1"/>
      <c r="K27" s="1"/>
    </row>
    <row r="28" spans="2:11" x14ac:dyDescent="0.2">
      <c r="B28" s="20"/>
      <c r="C28" s="8"/>
      <c r="D28" s="2"/>
      <c r="E28" s="2"/>
      <c r="F28" s="2"/>
      <c r="G28" s="2"/>
      <c r="H28" s="2"/>
      <c r="I28" s="2"/>
      <c r="J28" s="2"/>
      <c r="K28" s="2"/>
    </row>
  </sheetData>
  <sheetProtection sheet="1" objects="1" scenarios="1"/>
  <dataConsolidate/>
  <mergeCells count="2">
    <mergeCell ref="F4:J8"/>
    <mergeCell ref="E2:K2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B1:I63"/>
  <sheetViews>
    <sheetView showGridLines="0" showRowColHeaders="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22" customWidth="1"/>
    <col min="6" max="6" width="32.85546875" customWidth="1"/>
    <col min="7" max="8" width="14.28515625" customWidth="1"/>
    <col min="9" max="9" width="22" customWidth="1"/>
  </cols>
  <sheetData>
    <row r="1" spans="2:9" ht="32.1" customHeight="1" x14ac:dyDescent="0.2">
      <c r="F1" s="3"/>
    </row>
    <row r="2" spans="2:9" ht="18" customHeight="1" thickBot="1" x14ac:dyDescent="0.25">
      <c r="B2" s="18"/>
      <c r="C2" s="13"/>
      <c r="D2" s="13"/>
      <c r="E2" s="86" t="str">
        <f>naam &amp; " - " &amp; nummer</f>
        <v xml:space="preserve"> - </v>
      </c>
      <c r="F2" s="86"/>
      <c r="G2" s="86"/>
      <c r="H2" s="86"/>
      <c r="I2" s="86"/>
    </row>
    <row r="3" spans="2:9" ht="13.5" thickBot="1" x14ac:dyDescent="0.25">
      <c r="B3" s="15"/>
      <c r="C3" s="58" t="str">
        <f>HYPERLINK("","home")</f>
        <v>home</v>
      </c>
      <c r="D3" s="2"/>
      <c r="E3" s="30"/>
      <c r="F3" s="31"/>
      <c r="G3" s="31"/>
      <c r="H3" s="31"/>
      <c r="I3" s="31"/>
    </row>
    <row r="4" spans="2:9" ht="12.75" customHeight="1" thickBot="1" x14ac:dyDescent="0.25">
      <c r="B4" s="7"/>
      <c r="C4" s="74" t="str">
        <f>HYPERLINK("","bloemen, snijgroen en overig")</f>
        <v>bloemen, snijgroen en overig</v>
      </c>
      <c r="D4" s="2"/>
      <c r="E4" s="30"/>
      <c r="F4" s="87" t="str">
        <f>geselecteerd</f>
        <v>bindtouw klos</v>
      </c>
      <c r="G4" s="87"/>
      <c r="H4" s="87"/>
      <c r="I4" s="31"/>
    </row>
    <row r="5" spans="2:9" ht="12.75" customHeight="1" thickBot="1" x14ac:dyDescent="0.25">
      <c r="B5" s="7"/>
      <c r="C5" s="59" t="str">
        <f>HYPERLINK("","planten")</f>
        <v>planten</v>
      </c>
      <c r="D5" s="2"/>
      <c r="E5" s="30"/>
      <c r="F5" s="87"/>
      <c r="G5" s="87"/>
      <c r="H5" s="87"/>
      <c r="I5" s="31"/>
    </row>
    <row r="6" spans="2:9" ht="12.75" customHeight="1" thickBot="1" x14ac:dyDescent="0.25">
      <c r="B6" s="7"/>
      <c r="C6" s="60" t="str">
        <f>HYPERLINK("","bloemisterijartikelen")</f>
        <v>bloemisterijartikelen</v>
      </c>
      <c r="D6" s="2"/>
      <c r="E6" s="30"/>
      <c r="F6" s="94"/>
      <c r="G6" s="100" t="s">
        <v>14</v>
      </c>
      <c r="H6" s="102" t="str">
        <f ca="1">inhoudvisueel</f>
        <v>500 gr</v>
      </c>
      <c r="I6" s="31"/>
    </row>
    <row r="7" spans="2:9" ht="12.75" customHeight="1" thickBot="1" x14ac:dyDescent="0.25">
      <c r="B7" s="7"/>
      <c r="C7" s="60" t="str">
        <f>HYPERLINK("","    decoratie")</f>
        <v xml:space="preserve">    decoratie</v>
      </c>
      <c r="D7" s="2"/>
      <c r="E7" s="30"/>
      <c r="F7" s="95"/>
      <c r="G7" s="100"/>
      <c r="H7" s="102"/>
      <c r="I7" s="31"/>
    </row>
    <row r="8" spans="2:9" ht="12.75" customHeight="1" thickBot="1" x14ac:dyDescent="0.25">
      <c r="B8" s="7"/>
      <c r="C8" s="60" t="str">
        <f>HYPERLINK("","    hulpmiddelen")</f>
        <v xml:space="preserve">    hulpmiddelen</v>
      </c>
      <c r="D8" s="2"/>
      <c r="E8" s="30"/>
      <c r="F8" s="95"/>
      <c r="G8" s="100"/>
      <c r="H8" s="102"/>
      <c r="I8" s="31"/>
    </row>
    <row r="9" spans="2:9" ht="13.5" thickBot="1" x14ac:dyDescent="0.25">
      <c r="B9" s="7" t="s">
        <v>2</v>
      </c>
      <c r="C9" s="67" t="s">
        <v>236</v>
      </c>
      <c r="D9" s="2"/>
      <c r="E9" s="30"/>
      <c r="F9" s="95"/>
      <c r="G9" s="88" t="s">
        <v>106</v>
      </c>
      <c r="H9" s="102" t="str">
        <f ca="1">besteleenheid &amp;  " stuks"</f>
        <v>4 stuks</v>
      </c>
      <c r="I9" s="32"/>
    </row>
    <row r="10" spans="2:9" ht="13.5" thickBot="1" x14ac:dyDescent="0.25">
      <c r="B10" s="7"/>
      <c r="C10" s="60" t="str">
        <f>HYPERLINK("","    kransen")</f>
        <v xml:space="preserve">    kransen</v>
      </c>
      <c r="D10" s="2"/>
      <c r="E10" s="30"/>
      <c r="F10" s="95"/>
      <c r="G10" s="103"/>
      <c r="H10" s="102"/>
      <c r="I10" s="32"/>
    </row>
    <row r="11" spans="2:9" ht="13.5" thickBot="1" x14ac:dyDescent="0.25">
      <c r="B11" s="7"/>
      <c r="C11" s="60" t="str">
        <f>HYPERLINK("","    pot, vaas, schaal")</f>
        <v xml:space="preserve">    pot, vaas, schaal</v>
      </c>
      <c r="D11" s="2"/>
      <c r="E11" s="30"/>
      <c r="F11" s="95"/>
      <c r="G11" s="103"/>
      <c r="H11" s="102"/>
      <c r="I11" s="32"/>
    </row>
    <row r="12" spans="2:9" ht="13.5" thickBot="1" x14ac:dyDescent="0.25">
      <c r="B12" s="22"/>
      <c r="C12" s="16"/>
      <c r="D12" s="2"/>
      <c r="E12" s="30"/>
      <c r="F12" s="95"/>
      <c r="G12" s="100" t="s">
        <v>220</v>
      </c>
      <c r="H12" s="104">
        <f ca="1">prijs</f>
        <v>2.25</v>
      </c>
      <c r="I12" s="32"/>
    </row>
    <row r="13" spans="2:9" ht="13.5" thickBot="1" x14ac:dyDescent="0.25">
      <c r="B13" s="23"/>
      <c r="C13" s="61" t="str">
        <f>HYPERLINK("","winkelwagen")</f>
        <v>winkelwagen</v>
      </c>
      <c r="D13" s="2"/>
      <c r="E13" s="30"/>
      <c r="F13" s="95"/>
      <c r="G13" s="100"/>
      <c r="H13" s="105"/>
      <c r="I13" s="32"/>
    </row>
    <row r="14" spans="2:9" x14ac:dyDescent="0.2">
      <c r="D14" s="2"/>
      <c r="E14" s="30"/>
      <c r="F14" s="95"/>
      <c r="G14" s="106" t="s">
        <v>221</v>
      </c>
      <c r="H14" s="92"/>
      <c r="I14" s="32"/>
    </row>
    <row r="15" spans="2:9" ht="12.75" customHeight="1" x14ac:dyDescent="0.2">
      <c r="D15" s="2"/>
      <c r="E15" s="30"/>
      <c r="F15" s="95"/>
      <c r="G15" s="107"/>
      <c r="H15" s="109"/>
      <c r="I15" s="32"/>
    </row>
    <row r="16" spans="2:9" ht="12.75" customHeight="1" thickBot="1" x14ac:dyDescent="0.25">
      <c r="B16" s="19"/>
      <c r="C16" s="2"/>
      <c r="D16" s="2"/>
      <c r="E16" s="30"/>
      <c r="F16" s="95"/>
      <c r="G16" s="108"/>
      <c r="H16" s="93"/>
      <c r="I16" s="32"/>
    </row>
    <row r="17" spans="2:9" ht="13.5" customHeight="1" x14ac:dyDescent="0.2">
      <c r="B17" s="19"/>
      <c r="C17" s="2"/>
      <c r="D17" s="2"/>
      <c r="E17" s="30"/>
      <c r="F17" s="95"/>
      <c r="G17" s="32"/>
      <c r="H17" s="32"/>
      <c r="I17" s="32"/>
    </row>
    <row r="18" spans="2:9" x14ac:dyDescent="0.2">
      <c r="B18" s="19"/>
      <c r="C18" s="2"/>
      <c r="D18" s="2"/>
      <c r="E18" s="30"/>
      <c r="F18" s="95"/>
      <c r="G18" s="32"/>
      <c r="H18" s="32"/>
      <c r="I18" s="32"/>
    </row>
    <row r="19" spans="2:9" ht="13.5" thickBot="1" x14ac:dyDescent="0.25">
      <c r="B19" s="19"/>
      <c r="C19" s="2"/>
      <c r="D19" s="2"/>
      <c r="E19" s="30"/>
      <c r="F19" s="96"/>
      <c r="G19" s="29"/>
      <c r="H19" s="28"/>
      <c r="I19" s="32"/>
    </row>
    <row r="20" spans="2:9" x14ac:dyDescent="0.2">
      <c r="B20" s="19"/>
      <c r="C20" s="2"/>
      <c r="D20" s="2"/>
      <c r="E20" s="30"/>
      <c r="F20" s="32"/>
      <c r="G20" s="32"/>
      <c r="H20" s="32"/>
      <c r="I20" s="32"/>
    </row>
    <row r="21" spans="2:9" ht="12.75" customHeight="1" x14ac:dyDescent="0.2">
      <c r="B21" s="19"/>
      <c r="C21" s="2"/>
      <c r="D21" s="2"/>
      <c r="E21" s="30"/>
      <c r="F21" s="32"/>
      <c r="G21" s="30"/>
      <c r="H21" s="30"/>
      <c r="I21" s="32"/>
    </row>
    <row r="22" spans="2:9" x14ac:dyDescent="0.2">
      <c r="B22" s="19"/>
      <c r="C22" s="2"/>
      <c r="D22" s="2"/>
      <c r="E22" s="4"/>
      <c r="F22" s="28"/>
      <c r="G22" s="30"/>
      <c r="H22" s="30"/>
      <c r="I22" s="29"/>
    </row>
    <row r="23" spans="2:9" x14ac:dyDescent="0.2">
      <c r="B23" s="19"/>
      <c r="C23" s="2"/>
      <c r="D23" s="2"/>
      <c r="E23" s="30"/>
      <c r="F23" s="32"/>
      <c r="G23" s="30"/>
      <c r="H23" s="30"/>
      <c r="I23" s="32"/>
    </row>
    <row r="24" spans="2:9" x14ac:dyDescent="0.2">
      <c r="B24" s="20"/>
      <c r="C24" s="8"/>
      <c r="D24" s="2"/>
      <c r="E24" s="30"/>
      <c r="F24" s="30"/>
      <c r="G24" s="2"/>
      <c r="H24" s="2"/>
      <c r="I24" s="30"/>
    </row>
    <row r="25" spans="2:9" x14ac:dyDescent="0.2">
      <c r="B25" s="19"/>
      <c r="C25" s="2"/>
      <c r="D25" s="2"/>
      <c r="E25" s="30"/>
      <c r="F25" s="30"/>
      <c r="G25" s="2"/>
      <c r="H25" s="2"/>
      <c r="I25" s="30"/>
    </row>
    <row r="26" spans="2:9" x14ac:dyDescent="0.2">
      <c r="B26" s="19"/>
      <c r="C26" s="2"/>
      <c r="D26" s="2"/>
      <c r="E26" s="30"/>
      <c r="F26" s="30"/>
      <c r="G26" s="2"/>
      <c r="H26" s="2"/>
      <c r="I26" s="30"/>
    </row>
    <row r="27" spans="2:9" x14ac:dyDescent="0.2">
      <c r="B27" s="19"/>
      <c r="C27" s="2"/>
      <c r="D27" s="2"/>
      <c r="E27" s="2"/>
      <c r="F27" s="2"/>
      <c r="G27" s="2"/>
      <c r="H27" s="2"/>
      <c r="I27" s="2"/>
    </row>
    <row r="28" spans="2:9" x14ac:dyDescent="0.2">
      <c r="B28" s="19"/>
      <c r="C28" s="2"/>
      <c r="D28" s="2"/>
      <c r="E28" s="2"/>
      <c r="F28" s="2"/>
      <c r="G28" s="2"/>
      <c r="H28" s="2"/>
      <c r="I28" s="2"/>
    </row>
    <row r="29" spans="2:9" x14ac:dyDescent="0.2">
      <c r="B29" s="19"/>
      <c r="C29" s="2"/>
      <c r="D29" s="2"/>
      <c r="E29" s="2"/>
      <c r="F29" s="2"/>
      <c r="G29" s="2"/>
      <c r="H29" s="2"/>
      <c r="I29" s="2"/>
    </row>
    <row r="30" spans="2:9" x14ac:dyDescent="0.2">
      <c r="B30" s="19"/>
      <c r="C30" s="2"/>
      <c r="D30" s="2"/>
      <c r="E30" s="2"/>
      <c r="F30" s="2"/>
      <c r="G30" s="2"/>
      <c r="H30" s="2"/>
      <c r="I30" s="2"/>
    </row>
    <row r="31" spans="2:9" x14ac:dyDescent="0.2">
      <c r="B31" s="19"/>
      <c r="C31" s="2"/>
      <c r="D31" s="2"/>
      <c r="E31" s="2"/>
      <c r="F31" s="2"/>
      <c r="G31" s="2"/>
      <c r="H31" s="2"/>
      <c r="I31" s="2"/>
    </row>
    <row r="32" spans="2:9" x14ac:dyDescent="0.2">
      <c r="B32" s="19"/>
      <c r="C32" s="2"/>
      <c r="D32" s="2"/>
      <c r="E32" s="2"/>
      <c r="F32" s="2"/>
      <c r="G32" s="2"/>
      <c r="H32" s="2"/>
      <c r="I32" s="2"/>
    </row>
    <row r="33" spans="2:9" x14ac:dyDescent="0.2">
      <c r="B33" s="19"/>
      <c r="C33" s="2"/>
      <c r="D33" s="2"/>
      <c r="E33" s="2"/>
      <c r="F33" s="2"/>
      <c r="G33" s="2"/>
      <c r="H33" s="2"/>
      <c r="I33" s="2"/>
    </row>
    <row r="34" spans="2:9" x14ac:dyDescent="0.2">
      <c r="B34" s="19"/>
      <c r="C34" s="2"/>
      <c r="D34" s="2"/>
      <c r="E34" s="2"/>
      <c r="F34" s="2"/>
      <c r="G34" s="2"/>
      <c r="H34" s="2"/>
      <c r="I34" s="2"/>
    </row>
    <row r="35" spans="2:9" x14ac:dyDescent="0.2">
      <c r="B35" s="19"/>
      <c r="C35" s="2"/>
      <c r="D35" s="2"/>
      <c r="E35" s="2"/>
      <c r="F35" s="2"/>
      <c r="G35" s="2"/>
      <c r="H35" s="2"/>
      <c r="I35" s="2"/>
    </row>
    <row r="36" spans="2:9" x14ac:dyDescent="0.2">
      <c r="B36" s="19"/>
      <c r="C36" s="2"/>
      <c r="D36" s="2"/>
      <c r="E36" s="2"/>
      <c r="F36" s="2"/>
      <c r="G36" s="2"/>
      <c r="H36" s="2"/>
      <c r="I36" s="2"/>
    </row>
    <row r="37" spans="2:9" x14ac:dyDescent="0.2">
      <c r="B37" s="19"/>
      <c r="C37" s="2"/>
      <c r="D37" s="2"/>
      <c r="E37" s="2"/>
      <c r="F37" s="2"/>
      <c r="G37" s="2"/>
      <c r="H37" s="2"/>
      <c r="I37" s="2"/>
    </row>
    <row r="38" spans="2:9" x14ac:dyDescent="0.2">
      <c r="B38" s="19"/>
      <c r="C38" s="2"/>
      <c r="D38" s="2"/>
      <c r="E38" s="2"/>
      <c r="F38" s="2"/>
      <c r="G38" s="2"/>
      <c r="H38" s="2"/>
      <c r="I38" s="2"/>
    </row>
    <row r="39" spans="2:9" x14ac:dyDescent="0.2">
      <c r="B39" s="19"/>
      <c r="C39" s="2"/>
      <c r="D39" s="2"/>
      <c r="E39" s="2"/>
      <c r="F39" s="2"/>
      <c r="G39" s="2"/>
      <c r="H39" s="2"/>
      <c r="I39" s="2"/>
    </row>
    <row r="40" spans="2:9" x14ac:dyDescent="0.2">
      <c r="B40" s="19"/>
      <c r="C40" s="2"/>
      <c r="D40" s="2"/>
      <c r="E40" s="2"/>
      <c r="F40" s="2"/>
      <c r="G40" s="2"/>
      <c r="H40" s="2"/>
      <c r="I40" s="2"/>
    </row>
    <row r="41" spans="2:9" x14ac:dyDescent="0.2">
      <c r="B41" s="19"/>
      <c r="C41" s="2"/>
      <c r="D41" s="2"/>
      <c r="E41" s="2"/>
      <c r="F41" s="2"/>
      <c r="G41" s="2"/>
      <c r="H41" s="2"/>
      <c r="I41" s="2"/>
    </row>
    <row r="42" spans="2:9" x14ac:dyDescent="0.2">
      <c r="B42" s="19"/>
      <c r="C42" s="2"/>
      <c r="D42" s="2"/>
      <c r="E42" s="2"/>
      <c r="F42" s="2"/>
      <c r="G42" s="2"/>
      <c r="H42" s="2"/>
      <c r="I42" s="2"/>
    </row>
    <row r="43" spans="2:9" x14ac:dyDescent="0.2">
      <c r="B43" s="19"/>
      <c r="C43" s="2"/>
      <c r="D43" s="2"/>
      <c r="E43" s="2"/>
      <c r="F43" s="2"/>
      <c r="G43" s="2"/>
      <c r="H43" s="2"/>
      <c r="I43" s="2"/>
    </row>
    <row r="44" spans="2:9" x14ac:dyDescent="0.2">
      <c r="B44" s="19"/>
      <c r="C44" s="2"/>
      <c r="D44" s="2"/>
      <c r="E44" s="2"/>
      <c r="F44" s="2"/>
      <c r="G44" s="2"/>
      <c r="H44" s="2"/>
      <c r="I44" s="2"/>
    </row>
    <row r="45" spans="2:9" x14ac:dyDescent="0.2">
      <c r="B45" s="19"/>
      <c r="C45" s="2"/>
      <c r="D45" s="2"/>
      <c r="E45" s="2"/>
      <c r="F45" s="2"/>
      <c r="G45" s="2"/>
      <c r="H45" s="2"/>
      <c r="I45" s="2"/>
    </row>
    <row r="46" spans="2:9" x14ac:dyDescent="0.2">
      <c r="B46" s="19"/>
      <c r="C46" s="2"/>
      <c r="D46" s="2"/>
      <c r="E46" s="2"/>
      <c r="F46" s="2"/>
      <c r="G46" s="2"/>
      <c r="H46" s="2"/>
      <c r="I46" s="2"/>
    </row>
    <row r="47" spans="2:9" x14ac:dyDescent="0.2">
      <c r="B47" s="19"/>
      <c r="C47" s="2"/>
      <c r="D47" s="2"/>
      <c r="E47" s="2"/>
      <c r="F47" s="2"/>
      <c r="G47" s="2"/>
      <c r="H47" s="2"/>
      <c r="I47" s="2"/>
    </row>
    <row r="48" spans="2:9" x14ac:dyDescent="0.2">
      <c r="B48" s="19"/>
      <c r="C48" s="2"/>
      <c r="D48" s="2"/>
      <c r="E48" s="2"/>
      <c r="F48" s="2"/>
      <c r="G48" s="2"/>
      <c r="H48" s="2"/>
      <c r="I48" s="2"/>
    </row>
    <row r="49" spans="2:9" x14ac:dyDescent="0.2">
      <c r="B49" s="19"/>
      <c r="C49" s="2"/>
      <c r="D49" s="2"/>
      <c r="E49" s="2"/>
      <c r="F49" s="2"/>
      <c r="G49" s="2"/>
      <c r="H49" s="2"/>
      <c r="I49" s="2"/>
    </row>
    <row r="50" spans="2:9" x14ac:dyDescent="0.2">
      <c r="B50" s="19"/>
      <c r="C50" s="2"/>
      <c r="D50" s="2"/>
      <c r="E50" s="2"/>
      <c r="F50" s="2"/>
      <c r="G50" s="2"/>
      <c r="H50" s="2"/>
      <c r="I50" s="2"/>
    </row>
    <row r="51" spans="2:9" x14ac:dyDescent="0.2">
      <c r="B51" s="19"/>
      <c r="C51" s="2"/>
      <c r="D51" s="2"/>
      <c r="E51" s="2"/>
      <c r="F51" s="2"/>
      <c r="G51" s="2"/>
      <c r="H51" s="2"/>
      <c r="I51" s="2"/>
    </row>
    <row r="52" spans="2:9" x14ac:dyDescent="0.2">
      <c r="B52" s="19"/>
      <c r="C52" s="2"/>
      <c r="D52" s="2"/>
      <c r="E52" s="2"/>
      <c r="F52" s="2"/>
      <c r="G52" s="2"/>
      <c r="H52" s="2"/>
      <c r="I52" s="2"/>
    </row>
    <row r="53" spans="2:9" x14ac:dyDescent="0.2">
      <c r="B53" s="19"/>
      <c r="C53" s="2"/>
      <c r="D53" s="2"/>
      <c r="E53" s="2"/>
      <c r="F53" s="2"/>
      <c r="G53" s="2"/>
      <c r="H53" s="2"/>
      <c r="I53" s="2"/>
    </row>
    <row r="54" spans="2:9" x14ac:dyDescent="0.2">
      <c r="B54" s="19"/>
      <c r="C54" s="2"/>
      <c r="D54" s="2"/>
      <c r="E54" s="2"/>
      <c r="F54" s="2"/>
      <c r="G54" s="2"/>
      <c r="H54" s="2"/>
      <c r="I54" s="2"/>
    </row>
    <row r="55" spans="2:9" x14ac:dyDescent="0.2">
      <c r="B55" s="19"/>
      <c r="C55" s="2"/>
      <c r="D55" s="2"/>
      <c r="E55" s="2"/>
      <c r="F55" s="2"/>
      <c r="G55" s="2"/>
      <c r="H55" s="2"/>
      <c r="I55" s="2"/>
    </row>
    <row r="56" spans="2:9" x14ac:dyDescent="0.2">
      <c r="B56" s="19"/>
      <c r="C56" s="2"/>
      <c r="D56" s="2"/>
      <c r="E56" s="2"/>
      <c r="F56" s="2"/>
      <c r="G56" s="2"/>
      <c r="H56" s="2"/>
      <c r="I56" s="2"/>
    </row>
    <row r="57" spans="2:9" x14ac:dyDescent="0.2">
      <c r="B57" s="19"/>
      <c r="C57" s="2"/>
      <c r="D57" s="2"/>
      <c r="E57" s="2"/>
      <c r="F57" s="2"/>
      <c r="G57" s="2"/>
      <c r="H57" s="2"/>
      <c r="I57" s="2"/>
    </row>
    <row r="58" spans="2:9" x14ac:dyDescent="0.2">
      <c r="B58" s="19"/>
      <c r="C58" s="2"/>
      <c r="D58" s="2"/>
      <c r="E58" s="2"/>
      <c r="F58" s="2"/>
      <c r="G58" s="2"/>
      <c r="H58" s="2"/>
      <c r="I58" s="2"/>
    </row>
    <row r="59" spans="2:9" x14ac:dyDescent="0.2">
      <c r="B59" s="19"/>
      <c r="C59" s="2"/>
      <c r="D59" s="2"/>
      <c r="E59" s="2"/>
      <c r="F59" s="2"/>
      <c r="G59" s="2"/>
      <c r="H59" s="2"/>
      <c r="I59" s="2"/>
    </row>
    <row r="60" spans="2:9" x14ac:dyDescent="0.2">
      <c r="B60" s="19"/>
      <c r="C60" s="2"/>
      <c r="D60" s="2"/>
      <c r="E60" s="2"/>
      <c r="F60" s="2"/>
      <c r="I60" s="2"/>
    </row>
    <row r="61" spans="2:9" x14ac:dyDescent="0.2">
      <c r="B61" s="19"/>
      <c r="C61" s="2"/>
      <c r="D61" s="2"/>
      <c r="E61" s="2"/>
      <c r="F61" s="2"/>
      <c r="I61" s="2"/>
    </row>
    <row r="62" spans="2:9" x14ac:dyDescent="0.2">
      <c r="B62" s="19"/>
      <c r="C62" s="2"/>
      <c r="D62" s="2"/>
      <c r="E62" s="2"/>
      <c r="F62" s="2"/>
      <c r="I62" s="2"/>
    </row>
    <row r="63" spans="2:9" x14ac:dyDescent="0.2">
      <c r="B63" s="19"/>
      <c r="C63" s="2"/>
    </row>
  </sheetData>
  <sheetProtection sheet="1" objects="1" scenarios="1"/>
  <mergeCells count="11">
    <mergeCell ref="E2:I2"/>
    <mergeCell ref="F4:H5"/>
    <mergeCell ref="G6:G8"/>
    <mergeCell ref="H6:H8"/>
    <mergeCell ref="F6:F19"/>
    <mergeCell ref="G9:G11"/>
    <mergeCell ref="H9:H11"/>
    <mergeCell ref="G12:G13"/>
    <mergeCell ref="H12:H13"/>
    <mergeCell ref="G14:G16"/>
    <mergeCell ref="H14:H16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pageSetUpPr fitToPage="1"/>
  </sheetPr>
  <dimension ref="B1:L63"/>
  <sheetViews>
    <sheetView showGridLines="0" showRowColHeaders="0" zoomScaleNormal="100" workbookViewId="0"/>
  </sheetViews>
  <sheetFormatPr defaultRowHeight="12.75" x14ac:dyDescent="0.2"/>
  <cols>
    <col min="1" max="1" width="2.85546875" customWidth="1"/>
    <col min="2" max="2" width="2.85546875" style="34" customWidth="1"/>
    <col min="3" max="3" width="28.28515625" customWidth="1"/>
    <col min="4" max="4" width="2.85546875" customWidth="1"/>
    <col min="5" max="5" width="9.5703125" customWidth="1"/>
    <col min="6" max="6" width="37.140625" customWidth="1"/>
    <col min="7" max="7" width="7.28515625" hidden="1" customWidth="1"/>
    <col min="8" max="8" width="14" bestFit="1" customWidth="1"/>
    <col min="9" max="9" width="8" customWidth="1"/>
    <col min="10" max="10" width="14.28515625" customWidth="1"/>
    <col min="11" max="11" width="13" customWidth="1"/>
    <col min="12" max="12" width="9.5703125" customWidth="1"/>
  </cols>
  <sheetData>
    <row r="1" spans="2:12" ht="32.1" customHeight="1" x14ac:dyDescent="0.2">
      <c r="F1" s="3"/>
      <c r="G1" s="3"/>
      <c r="H1" s="3"/>
    </row>
    <row r="2" spans="2:12" ht="18" customHeight="1" thickBot="1" x14ac:dyDescent="0.25">
      <c r="B2" s="10"/>
      <c r="C2" s="63"/>
      <c r="D2" s="13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  <c r="L2" s="86"/>
    </row>
    <row r="3" spans="2:12" x14ac:dyDescent="0.2">
      <c r="B3" s="15"/>
      <c r="C3" s="58" t="str">
        <f>HYPERLINK("","home")</f>
        <v>home</v>
      </c>
      <c r="D3" s="2"/>
      <c r="E3" s="119" t="s">
        <v>107</v>
      </c>
      <c r="F3" s="119"/>
      <c r="G3" s="119"/>
      <c r="H3" s="119"/>
      <c r="I3" s="119"/>
      <c r="J3" s="119"/>
      <c r="K3" s="119"/>
      <c r="L3" s="119"/>
    </row>
    <row r="4" spans="2:12" ht="12.75" customHeight="1" x14ac:dyDescent="0.2">
      <c r="B4" s="7"/>
      <c r="C4" s="74" t="str">
        <f>HYPERLINK("","bloemen, snijgroen en overig")</f>
        <v>bloemen, snijgroen en overig</v>
      </c>
      <c r="D4" s="2"/>
      <c r="E4" s="119"/>
      <c r="F4" s="119"/>
      <c r="G4" s="119"/>
      <c r="H4" s="119"/>
      <c r="I4" s="119"/>
      <c r="J4" s="119"/>
      <c r="K4" s="119"/>
      <c r="L4" s="119"/>
    </row>
    <row r="5" spans="2:12" ht="12.75" customHeight="1" x14ac:dyDescent="0.2">
      <c r="B5" s="7"/>
      <c r="C5" s="59" t="str">
        <f>HYPERLINK("","planten")</f>
        <v>planten</v>
      </c>
      <c r="D5" s="2"/>
      <c r="E5" s="119"/>
      <c r="F5" s="119"/>
      <c r="G5" s="119"/>
      <c r="H5" s="119"/>
      <c r="I5" s="119"/>
      <c r="J5" s="119"/>
      <c r="K5" s="119"/>
      <c r="L5" s="119"/>
    </row>
    <row r="6" spans="2:12" ht="12.75" customHeight="1" thickBot="1" x14ac:dyDescent="0.25">
      <c r="B6" s="7"/>
      <c r="C6" s="60" t="str">
        <f>HYPERLINK("","bloemisterijartikelen")</f>
        <v>bloemisterijartikelen</v>
      </c>
      <c r="D6" s="2"/>
      <c r="E6" s="30"/>
      <c r="F6" s="30"/>
      <c r="G6" s="30"/>
      <c r="H6" s="30"/>
      <c r="I6" s="30"/>
      <c r="J6" s="30"/>
      <c r="K6" s="30"/>
      <c r="L6" s="30"/>
    </row>
    <row r="7" spans="2:12" ht="12.75" customHeight="1" x14ac:dyDescent="0.2">
      <c r="B7" s="35"/>
      <c r="C7" s="65"/>
      <c r="D7" s="2"/>
      <c r="E7" s="30"/>
      <c r="F7" s="115" t="s">
        <v>108</v>
      </c>
      <c r="G7" s="115" t="s">
        <v>205</v>
      </c>
      <c r="H7" s="115" t="s">
        <v>73</v>
      </c>
      <c r="I7" s="115" t="s">
        <v>9</v>
      </c>
      <c r="J7" s="115" t="s">
        <v>223</v>
      </c>
      <c r="K7" s="117" t="s">
        <v>109</v>
      </c>
      <c r="L7" s="39"/>
    </row>
    <row r="8" spans="2:12" ht="12.75" customHeight="1" thickBot="1" x14ac:dyDescent="0.25">
      <c r="B8" s="36" t="s">
        <v>2</v>
      </c>
      <c r="C8" s="68" t="str">
        <f>HYPERLINK("","winkelwagen")</f>
        <v>winkelwagen</v>
      </c>
      <c r="D8" s="2"/>
      <c r="E8" s="30"/>
      <c r="F8" s="116"/>
      <c r="G8" s="116"/>
      <c r="H8" s="116"/>
      <c r="I8" s="116"/>
      <c r="J8" s="116"/>
      <c r="K8" s="118"/>
      <c r="L8" s="31"/>
    </row>
    <row r="9" spans="2:12" ht="13.5" thickBot="1" x14ac:dyDescent="0.25">
      <c r="C9" s="27"/>
      <c r="D9" s="2"/>
      <c r="E9" s="30"/>
      <c r="F9" s="32"/>
      <c r="G9" s="32"/>
      <c r="H9" s="32"/>
      <c r="I9" s="38"/>
      <c r="J9" s="38"/>
      <c r="K9" s="78"/>
      <c r="L9" s="120"/>
    </row>
    <row r="10" spans="2:12" x14ac:dyDescent="0.2">
      <c r="C10" s="27"/>
      <c r="D10" s="2"/>
      <c r="E10" s="30"/>
      <c r="F10" s="32"/>
      <c r="G10" s="32"/>
      <c r="H10" s="32"/>
      <c r="I10" s="38"/>
      <c r="J10" s="111" t="s">
        <v>195</v>
      </c>
      <c r="K10" s="113">
        <f>SUM(K7:K9)</f>
        <v>0</v>
      </c>
      <c r="L10" s="110"/>
    </row>
    <row r="11" spans="2:12" ht="13.5" thickBot="1" x14ac:dyDescent="0.25">
      <c r="C11" s="27"/>
      <c r="D11" s="2"/>
      <c r="E11" s="30"/>
      <c r="F11" s="32"/>
      <c r="G11" s="32"/>
      <c r="H11" s="32"/>
      <c r="I11" s="38"/>
      <c r="J11" s="112"/>
      <c r="K11" s="114"/>
      <c r="L11" s="110"/>
    </row>
    <row r="12" spans="2:12" x14ac:dyDescent="0.2">
      <c r="B12" s="37"/>
      <c r="C12" s="66"/>
      <c r="D12" s="2"/>
      <c r="E12" s="30"/>
      <c r="F12" s="32"/>
      <c r="G12" s="32"/>
      <c r="H12" s="32"/>
      <c r="I12" s="38"/>
      <c r="J12" s="38"/>
      <c r="K12" s="82"/>
      <c r="L12" s="120"/>
    </row>
    <row r="13" spans="2:12" hidden="1" x14ac:dyDescent="0.2">
      <c r="B13" s="37"/>
      <c r="C13" s="66"/>
      <c r="D13" s="2"/>
      <c r="E13" s="30"/>
      <c r="F13" s="32"/>
      <c r="G13" s="32"/>
      <c r="H13" s="32"/>
      <c r="I13" s="38"/>
      <c r="J13" s="111" t="s">
        <v>217</v>
      </c>
      <c r="K13" s="113">
        <f>btw6procent</f>
        <v>0</v>
      </c>
      <c r="L13" s="110"/>
    </row>
    <row r="14" spans="2:12" ht="13.5" hidden="1" thickBot="1" x14ac:dyDescent="0.25">
      <c r="B14" s="37"/>
      <c r="C14" s="66"/>
      <c r="D14" s="2"/>
      <c r="E14" s="30"/>
      <c r="F14" s="32"/>
      <c r="G14" s="32"/>
      <c r="H14" s="32"/>
      <c r="I14" s="38"/>
      <c r="J14" s="112"/>
      <c r="K14" s="114"/>
      <c r="L14" s="110"/>
    </row>
    <row r="15" spans="2:12" hidden="1" x14ac:dyDescent="0.2">
      <c r="B15" s="37"/>
      <c r="C15" s="66"/>
      <c r="D15" s="2"/>
      <c r="E15" s="30"/>
      <c r="F15" s="51"/>
      <c r="G15" s="51"/>
      <c r="H15" s="51"/>
      <c r="I15" s="52"/>
      <c r="J15" s="111" t="s">
        <v>216</v>
      </c>
      <c r="K15" s="113">
        <f>btw21procent</f>
        <v>0</v>
      </c>
      <c r="L15" s="110"/>
    </row>
    <row r="16" spans="2:12" ht="13.5" hidden="1" thickBot="1" x14ac:dyDescent="0.25">
      <c r="B16" s="37"/>
      <c r="C16" s="66"/>
      <c r="D16" s="2"/>
      <c r="E16" s="30"/>
      <c r="F16" s="51"/>
      <c r="G16" s="51"/>
      <c r="H16" s="51"/>
      <c r="I16" s="52"/>
      <c r="J16" s="112"/>
      <c r="K16" s="114"/>
      <c r="L16" s="110"/>
    </row>
    <row r="17" spans="2:12" hidden="1" x14ac:dyDescent="0.2">
      <c r="B17" s="37"/>
      <c r="C17" s="66"/>
      <c r="D17" s="2"/>
      <c r="E17" s="30"/>
      <c r="F17" s="51"/>
      <c r="G17" s="51"/>
      <c r="H17" s="51"/>
      <c r="I17" s="52"/>
      <c r="J17" s="111" t="s">
        <v>215</v>
      </c>
      <c r="K17" s="113">
        <f>fust</f>
        <v>0</v>
      </c>
      <c r="L17" s="110"/>
    </row>
    <row r="18" spans="2:12" ht="13.5" hidden="1" thickBot="1" x14ac:dyDescent="0.25">
      <c r="B18" s="37"/>
      <c r="C18" s="66"/>
      <c r="D18" s="2"/>
      <c r="E18" s="30"/>
      <c r="F18" s="51"/>
      <c r="G18" s="51"/>
      <c r="H18" s="51"/>
      <c r="I18" s="52"/>
      <c r="J18" s="112"/>
      <c r="K18" s="114"/>
      <c r="L18" s="110"/>
    </row>
    <row r="19" spans="2:12" ht="13.5" hidden="1" thickBot="1" x14ac:dyDescent="0.25">
      <c r="B19" s="10"/>
      <c r="C19" s="70"/>
      <c r="D19" s="2"/>
      <c r="E19" s="30"/>
      <c r="F19" s="51"/>
      <c r="G19" s="51"/>
      <c r="H19" s="51"/>
      <c r="I19" s="52"/>
      <c r="J19" s="52"/>
      <c r="K19" s="51"/>
      <c r="L19" s="32"/>
    </row>
    <row r="20" spans="2:12" hidden="1" x14ac:dyDescent="0.2">
      <c r="B20" s="37"/>
      <c r="C20" s="66"/>
      <c r="D20" s="2"/>
      <c r="E20" s="30"/>
      <c r="F20" s="51"/>
      <c r="G20" s="51"/>
      <c r="H20" s="51"/>
      <c r="I20" s="51"/>
      <c r="J20" s="111" t="s">
        <v>195</v>
      </c>
      <c r="K20" s="113">
        <f>SUM(K10,K13,K15,K17)</f>
        <v>0</v>
      </c>
      <c r="L20" s="32"/>
    </row>
    <row r="21" spans="2:12" ht="13.5" hidden="1" thickBot="1" x14ac:dyDescent="0.25">
      <c r="B21" s="37"/>
      <c r="C21" s="2"/>
      <c r="D21" s="2"/>
      <c r="E21" s="30"/>
      <c r="F21" s="51"/>
      <c r="G21" s="51"/>
      <c r="H21" s="51"/>
      <c r="I21" s="51"/>
      <c r="J21" s="112"/>
      <c r="K21" s="114"/>
      <c r="L21" s="32"/>
    </row>
    <row r="22" spans="2:12" hidden="1" x14ac:dyDescent="0.2">
      <c r="B22" s="37"/>
      <c r="C22" s="2"/>
      <c r="D22" s="2"/>
      <c r="E22" s="4"/>
      <c r="F22" s="53"/>
      <c r="G22" s="53"/>
      <c r="H22" s="53"/>
      <c r="I22" s="54"/>
      <c r="J22" s="53"/>
      <c r="K22" s="54"/>
      <c r="L22" s="32"/>
    </row>
    <row r="23" spans="2:12" hidden="1" x14ac:dyDescent="0.2">
      <c r="B23" s="37"/>
      <c r="C23" s="2"/>
      <c r="D23" s="2"/>
      <c r="E23" s="4"/>
      <c r="F23" s="53"/>
      <c r="G23" s="53"/>
      <c r="H23" s="53"/>
      <c r="I23" s="54"/>
      <c r="J23" s="53"/>
      <c r="K23" s="83" t="s">
        <v>231</v>
      </c>
      <c r="L23" s="32"/>
    </row>
    <row r="24" spans="2:12" x14ac:dyDescent="0.2">
      <c r="B24" s="37"/>
      <c r="C24" s="2"/>
      <c r="D24" s="2"/>
      <c r="E24" s="30"/>
      <c r="F24" s="51"/>
      <c r="G24" s="51"/>
      <c r="H24" s="51"/>
      <c r="I24" s="51"/>
      <c r="J24" s="51"/>
      <c r="K24" s="51"/>
      <c r="L24" s="32"/>
    </row>
    <row r="25" spans="2:12" x14ac:dyDescent="0.2">
      <c r="B25" s="37"/>
      <c r="C25" s="2"/>
      <c r="D25" s="2"/>
      <c r="E25" s="30"/>
      <c r="F25" s="30"/>
      <c r="G25" s="30"/>
      <c r="H25" s="30"/>
      <c r="I25" s="30"/>
      <c r="J25" s="30"/>
      <c r="K25" s="30"/>
      <c r="L25" s="32"/>
    </row>
    <row r="26" spans="2:12" x14ac:dyDescent="0.2">
      <c r="B26" s="37"/>
      <c r="C26" s="2"/>
      <c r="D26" s="2"/>
      <c r="E26" s="30"/>
      <c r="F26" s="30"/>
      <c r="G26" s="30"/>
      <c r="H26" s="30"/>
      <c r="I26" s="30"/>
      <c r="J26" s="30"/>
      <c r="K26" s="30"/>
      <c r="L26" s="51"/>
    </row>
    <row r="27" spans="2:12" x14ac:dyDescent="0.2">
      <c r="B27" s="37"/>
      <c r="C27" s="2"/>
      <c r="D27" s="2"/>
      <c r="E27" s="30"/>
      <c r="F27" s="30"/>
      <c r="G27" s="30"/>
      <c r="H27" s="30"/>
      <c r="I27" s="30"/>
      <c r="J27" s="30"/>
      <c r="K27" s="30"/>
      <c r="L27" s="51"/>
    </row>
    <row r="28" spans="2:12" x14ac:dyDescent="0.2">
      <c r="B28" s="37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2:12" x14ac:dyDescent="0.2">
      <c r="B29" s="37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2:12" x14ac:dyDescent="0.2">
      <c r="B30" s="37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2:12" x14ac:dyDescent="0.2">
      <c r="B31" s="37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2:12" x14ac:dyDescent="0.2">
      <c r="B32" s="37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2:12" x14ac:dyDescent="0.2">
      <c r="B33" s="37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2:12" x14ac:dyDescent="0.2">
      <c r="B34" s="37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2:12" x14ac:dyDescent="0.2">
      <c r="B35" s="37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2:12" x14ac:dyDescent="0.2">
      <c r="B36" s="37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2:12" x14ac:dyDescent="0.2">
      <c r="B37" s="37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2:12" x14ac:dyDescent="0.2">
      <c r="B38" s="37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2:12" x14ac:dyDescent="0.2">
      <c r="B39" s="37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2:12" x14ac:dyDescent="0.2">
      <c r="B40" s="37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2:12" x14ac:dyDescent="0.2">
      <c r="B41" s="37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2:12" x14ac:dyDescent="0.2">
      <c r="B42" s="37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2:12" x14ac:dyDescent="0.2">
      <c r="B43" s="37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2:12" x14ac:dyDescent="0.2">
      <c r="B44" s="37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2:12" x14ac:dyDescent="0.2">
      <c r="B45" s="37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2:12" x14ac:dyDescent="0.2">
      <c r="B46" s="37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2:12" x14ac:dyDescent="0.2">
      <c r="B47" s="37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2:12" x14ac:dyDescent="0.2">
      <c r="B48" s="37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2:12" x14ac:dyDescent="0.2">
      <c r="B49" s="37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2:12" x14ac:dyDescent="0.2">
      <c r="B50" s="37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2:12" x14ac:dyDescent="0.2">
      <c r="B51" s="37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2:12" x14ac:dyDescent="0.2">
      <c r="B52" s="37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2:12" x14ac:dyDescent="0.2">
      <c r="B53" s="37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2:12" x14ac:dyDescent="0.2">
      <c r="B54" s="37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2:12" x14ac:dyDescent="0.2">
      <c r="B55" s="37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2:12" x14ac:dyDescent="0.2">
      <c r="B56" s="37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2:12" x14ac:dyDescent="0.2">
      <c r="B57" s="37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2:12" x14ac:dyDescent="0.2">
      <c r="B58" s="37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2:12" x14ac:dyDescent="0.2">
      <c r="B59" s="37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2:12" x14ac:dyDescent="0.2">
      <c r="D60" s="2"/>
      <c r="E60" s="2"/>
      <c r="F60" s="2"/>
      <c r="G60" s="2"/>
      <c r="H60" s="2"/>
      <c r="I60" s="2"/>
      <c r="J60" s="2"/>
      <c r="K60" s="2"/>
      <c r="L60" s="2"/>
    </row>
    <row r="61" spans="2:12" x14ac:dyDescent="0.2">
      <c r="D61" s="2"/>
      <c r="E61" s="2"/>
      <c r="F61" s="2"/>
      <c r="G61" s="2"/>
      <c r="H61" s="2"/>
      <c r="I61" s="2"/>
      <c r="J61" s="2"/>
      <c r="K61" s="2"/>
      <c r="L61" s="2"/>
    </row>
    <row r="62" spans="2:12" x14ac:dyDescent="0.2">
      <c r="D62" s="2"/>
      <c r="E62" s="2"/>
      <c r="F62" s="2"/>
      <c r="G62" s="2"/>
      <c r="H62" s="2"/>
      <c r="I62" s="2"/>
      <c r="J62" s="2"/>
      <c r="K62" s="2"/>
      <c r="L62" s="2"/>
    </row>
    <row r="63" spans="2:12" x14ac:dyDescent="0.2">
      <c r="D63" s="2"/>
      <c r="E63" s="2"/>
      <c r="F63" s="2"/>
      <c r="G63" s="2"/>
      <c r="H63" s="2"/>
      <c r="I63" s="2"/>
      <c r="J63" s="2"/>
      <c r="K63" s="2"/>
    </row>
  </sheetData>
  <sheetProtection sheet="1" objects="1" scenarios="1"/>
  <mergeCells count="23">
    <mergeCell ref="J20:J21"/>
    <mergeCell ref="K20:K21"/>
    <mergeCell ref="K10:K11"/>
    <mergeCell ref="J10:J11"/>
    <mergeCell ref="J13:J14"/>
    <mergeCell ref="K13:K14"/>
    <mergeCell ref="J17:J18"/>
    <mergeCell ref="K17:K18"/>
    <mergeCell ref="L17:L18"/>
    <mergeCell ref="L15:L16"/>
    <mergeCell ref="E2:L2"/>
    <mergeCell ref="J15:J16"/>
    <mergeCell ref="K15:K16"/>
    <mergeCell ref="F7:F8"/>
    <mergeCell ref="I7:I8"/>
    <mergeCell ref="J7:J8"/>
    <mergeCell ref="K7:K8"/>
    <mergeCell ref="E3:L5"/>
    <mergeCell ref="H7:H8"/>
    <mergeCell ref="G7:G8"/>
    <mergeCell ref="L13:L14"/>
    <mergeCell ref="L9:L10"/>
    <mergeCell ref="L11:L12"/>
  </mergeCells>
  <pageMargins left="0.70866141732283472" right="0.70866141732283472" top="0.74803149606299213" bottom="0.74803149606299213" header="0.31496062992125984" footer="0.31496062992125984"/>
  <pageSetup paperSize="9" orientation="portrait" verticalDpi="1200" r:id="rId1"/>
  <headerFooter>
    <oddFooter>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W18"/>
  <sheetViews>
    <sheetView workbookViewId="0"/>
  </sheetViews>
  <sheetFormatPr defaultRowHeight="12.75" x14ac:dyDescent="0.2"/>
  <cols>
    <col min="1" max="1" width="17.42578125" bestFit="1" customWidth="1"/>
    <col min="2" max="2" width="17.28515625" bestFit="1" customWidth="1"/>
  </cols>
  <sheetData>
    <row r="1" spans="1:23" x14ac:dyDescent="0.2">
      <c r="A1" s="27" t="s">
        <v>111</v>
      </c>
      <c r="B1" s="40" t="s">
        <v>81</v>
      </c>
      <c r="N1" s="24"/>
      <c r="P1" s="121"/>
      <c r="Q1" s="122"/>
      <c r="R1" s="122"/>
      <c r="S1" s="122"/>
      <c r="T1" s="92"/>
      <c r="U1" s="124"/>
      <c r="V1" s="126">
        <f>R1*IF(S1="",1,S1)*T1*U1</f>
        <v>0</v>
      </c>
      <c r="W1" s="110"/>
    </row>
    <row r="2" spans="1:23" ht="13.5" thickBot="1" x14ac:dyDescent="0.25">
      <c r="A2" s="27" t="s">
        <v>113</v>
      </c>
      <c r="B2" s="27" t="s">
        <v>222</v>
      </c>
      <c r="N2" s="25"/>
      <c r="P2" s="121"/>
      <c r="Q2" s="123"/>
      <c r="R2" s="123"/>
      <c r="S2" s="123"/>
      <c r="T2" s="93"/>
      <c r="U2" s="125"/>
      <c r="V2" s="127"/>
      <c r="W2" s="110"/>
    </row>
    <row r="3" spans="1:23" x14ac:dyDescent="0.2">
      <c r="A3" t="s">
        <v>194</v>
      </c>
      <c r="B3" t="str">
        <f ca="1">INDEX(INDIRECT("data"&amp;categorie&amp;"!C:C"),rij)</f>
        <v>hulpmiddelen</v>
      </c>
      <c r="N3" s="25"/>
    </row>
    <row r="4" spans="1:23" x14ac:dyDescent="0.2">
      <c r="A4" s="27" t="s">
        <v>112</v>
      </c>
      <c r="B4">
        <f ca="1">MATCH(geselecteerd,INDIRECT("data"&amp;categorie&amp;"!B:B"),0)</f>
        <v>3</v>
      </c>
      <c r="N4" s="25"/>
    </row>
    <row r="5" spans="1:23" x14ac:dyDescent="0.2">
      <c r="A5" s="27" t="s">
        <v>120</v>
      </c>
      <c r="B5" t="str">
        <f ca="1">geselecteerd &amp; " (" &amp; inhoudvisueel &amp; ")"</f>
        <v>bindtouw klos (500 gr)</v>
      </c>
      <c r="N5" s="25"/>
    </row>
    <row r="6" spans="1:23" x14ac:dyDescent="0.2">
      <c r="A6" t="s">
        <v>206</v>
      </c>
      <c r="B6">
        <f ca="1">IF(INDEX(INDIRECT("data"&amp;categorie&amp;"!E:E"),rij)&lt;&gt;"stuks",1,INDEX(INDIRECT("data"&amp;categorie&amp;"!D:D"),rij))</f>
        <v>1</v>
      </c>
      <c r="N6" s="25"/>
    </row>
    <row r="7" spans="1:23" x14ac:dyDescent="0.2">
      <c r="A7" s="27" t="s">
        <v>214</v>
      </c>
      <c r="B7" t="str">
        <f ca="1">INDEX(INDIRECT("data"&amp;categorie&amp;"!D:D"),rij) &amp; " " &amp; INDEX(INDIRECT("data"&amp;categorie&amp;"!E:E"),rij)</f>
        <v>500 gr</v>
      </c>
      <c r="N7" s="25"/>
    </row>
    <row r="8" spans="1:23" x14ac:dyDescent="0.2">
      <c r="A8" s="27" t="s">
        <v>121</v>
      </c>
      <c r="B8">
        <f ca="1">IF(categorie="bloemisterijartikelen",INDEX(INDIRECT("data"&amp;categorie&amp;"!G:G"),rij),"")</f>
        <v>4</v>
      </c>
      <c r="N8" s="25"/>
    </row>
    <row r="9" spans="1:23" x14ac:dyDescent="0.2">
      <c r="A9" s="27" t="s">
        <v>189</v>
      </c>
      <c r="B9">
        <f ca="1">INDIRECT("art" &amp; categorie &amp; "!aantal")</f>
        <v>0</v>
      </c>
      <c r="N9" s="25"/>
    </row>
    <row r="10" spans="1:23" x14ac:dyDescent="0.2">
      <c r="A10" s="27" t="s">
        <v>190</v>
      </c>
      <c r="B10">
        <f ca="1">INDEX(INDIRECT("data"&amp;categorie&amp;"!K:K"),rij)</f>
        <v>2.25</v>
      </c>
      <c r="N10" s="25"/>
    </row>
    <row r="11" spans="1:23" x14ac:dyDescent="0.2">
      <c r="A11" s="27" t="s">
        <v>193</v>
      </c>
      <c r="B11" t="str">
        <f ca="1">INDEX(INDIRECT("data"&amp;categorie&amp;"!A:A"),rij)</f>
        <v/>
      </c>
      <c r="N11" s="25"/>
    </row>
    <row r="12" spans="1:23" x14ac:dyDescent="0.2">
      <c r="N12" s="25"/>
    </row>
    <row r="13" spans="1:23" ht="13.5" thickBot="1" x14ac:dyDescent="0.25">
      <c r="A13" s="27" t="s">
        <v>196</v>
      </c>
      <c r="B13">
        <f>SUMPRODUCT(databloemen!A:A,databloemen!D:D,databloemen!K:K,databloemen!L:L)+SUMPRODUCT(dataplanten!A:A,dataplanten!D:D,dataplanten!K:K,dataplanten!L:L)</f>
        <v>0</v>
      </c>
      <c r="N13" s="26"/>
    </row>
    <row r="14" spans="1:23" ht="13.5" thickBot="1" x14ac:dyDescent="0.25">
      <c r="A14" s="27" t="s">
        <v>197</v>
      </c>
      <c r="B14">
        <f t="array" ref="B14">SUMPRODUCT(databloemisterijartikelen!A:A,IF(databloemisterijartikelen!E:E="stuks",databloemisterijartikelen!D:D,1),databloemisterijartikelen!G:G,databloemisterijartikelen!K:K,databloemisterijartikelen!L:L)</f>
        <v>0</v>
      </c>
      <c r="N14" s="5"/>
    </row>
    <row r="15" spans="1:23" x14ac:dyDescent="0.2">
      <c r="A15" t="s">
        <v>204</v>
      </c>
      <c r="B15">
        <f>SUMPRODUCT(databloemen!A:A,databloemen!J:J)+SUMPRODUCT(dataplanten!A:A,dataplanten!J:J)</f>
        <v>0</v>
      </c>
    </row>
    <row r="17" spans="1:1" x14ac:dyDescent="0.2">
      <c r="A17" t="s">
        <v>198</v>
      </c>
    </row>
    <row r="18" spans="1:1" x14ac:dyDescent="0.2">
      <c r="A18" t="s">
        <v>199</v>
      </c>
    </row>
  </sheetData>
  <mergeCells count="8">
    <mergeCell ref="W1:W2"/>
    <mergeCell ref="P1:P2"/>
    <mergeCell ref="Q1:Q2"/>
    <mergeCell ref="S1:S2"/>
    <mergeCell ref="T1:T2"/>
    <mergeCell ref="U1:U2"/>
    <mergeCell ref="V1:V2"/>
    <mergeCell ref="R1:R2"/>
  </mergeCells>
  <dataValidations count="2">
    <dataValidation type="custom" allowBlank="1" showInputMessage="1" showErrorMessage="1" errorTitle="Fout bij aanpassen bestelling" error="Kan dit aantal niet bestellen. Houd rekening met de besteleenheid." sqref="H27">
      <formula1>OR(G27="",MOD(H27,G27)=0)</formula1>
    </dataValidation>
    <dataValidation type="whole" allowBlank="1" showInputMessage="1" showErrorMessage="1" errorTitle="Fout bij aanpassen bestelling" error="Kan dit aantal niet bestellen." sqref="T1:T2">
      <formula1>1</formula1>
      <formula2>9999999</formula2>
    </dataValidation>
  </dataValidations>
  <pageMargins left="0.7" right="0.7" top="0.75" bottom="0.75" header="0.3" footer="0.3"/>
  <pageSetup paperSize="9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N30"/>
  <sheetViews>
    <sheetView workbookViewId="0"/>
  </sheetViews>
  <sheetFormatPr defaultRowHeight="12.75" x14ac:dyDescent="0.2"/>
  <cols>
    <col min="1" max="1" width="9.140625" style="40"/>
    <col min="2" max="2" width="16.42578125" style="40" customWidth="1"/>
    <col min="3" max="3" width="10" style="40" customWidth="1"/>
    <col min="4" max="4" width="9.140625" style="40"/>
    <col min="5" max="5" width="15.42578125" style="40" bestFit="1" customWidth="1"/>
    <col min="6" max="6" width="28.140625" style="40" bestFit="1" customWidth="1"/>
    <col min="7" max="7" width="9.140625" style="40"/>
    <col min="8" max="8" width="11.140625" style="40" customWidth="1"/>
    <col min="9" max="10" width="9.140625" style="40"/>
    <col min="11" max="11" width="10" style="40" customWidth="1"/>
    <col min="12" max="12" width="9.140625" style="40"/>
    <col min="13" max="13" width="14.42578125" style="40" customWidth="1"/>
    <col min="14" max="14" width="21.7109375" style="40" bestFit="1" customWidth="1"/>
    <col min="15" max="16384" width="9.140625" style="40"/>
  </cols>
  <sheetData>
    <row r="1" spans="1:14" x14ac:dyDescent="0.2">
      <c r="A1" s="43" t="s">
        <v>9</v>
      </c>
      <c r="B1" s="43" t="s">
        <v>18</v>
      </c>
      <c r="C1" s="43" t="s">
        <v>19</v>
      </c>
      <c r="D1" s="43" t="s">
        <v>21</v>
      </c>
      <c r="E1" s="43" t="s">
        <v>208</v>
      </c>
      <c r="F1" s="43" t="s">
        <v>229</v>
      </c>
      <c r="G1" s="43" t="s">
        <v>10</v>
      </c>
      <c r="H1" s="43" t="s">
        <v>11</v>
      </c>
      <c r="I1" s="43" t="s">
        <v>12</v>
      </c>
      <c r="J1" s="43" t="s">
        <v>203</v>
      </c>
      <c r="K1" s="43" t="s">
        <v>20</v>
      </c>
      <c r="L1" s="43" t="s">
        <v>22</v>
      </c>
      <c r="M1" s="43" t="s">
        <v>122</v>
      </c>
      <c r="N1" s="43" t="s">
        <v>110</v>
      </c>
    </row>
    <row r="2" spans="1:14" x14ac:dyDescent="0.2">
      <c r="A2" s="40" t="str">
        <f>IFERROR(INDEX(winkelwagen!I:I,MATCH(B2 &amp; " (" &amp; D2 &amp; " " &amp; E2 &amp; ")",winkelwagen!F:F,0)),"")</f>
        <v/>
      </c>
      <c r="B2" s="40" t="s">
        <v>3</v>
      </c>
      <c r="C2" s="40" t="s">
        <v>0</v>
      </c>
      <c r="D2" s="40">
        <v>60</v>
      </c>
      <c r="E2" s="40" t="s">
        <v>209</v>
      </c>
      <c r="G2" s="40" t="s">
        <v>23</v>
      </c>
      <c r="H2" s="40">
        <v>80</v>
      </c>
      <c r="I2" s="40">
        <v>577</v>
      </c>
      <c r="J2" s="49">
        <v>4</v>
      </c>
      <c r="K2" s="41">
        <v>0.36</v>
      </c>
      <c r="L2" s="40">
        <v>0.06</v>
      </c>
      <c r="M2" s="40" t="s">
        <v>3</v>
      </c>
      <c r="N2" s="44" t="s">
        <v>143</v>
      </c>
    </row>
    <row r="3" spans="1:14" x14ac:dyDescent="0.2">
      <c r="A3" s="40" t="str">
        <f>IFERROR(INDEX(winkelwagen!I:I,MATCH(B3 &amp; " (" &amp; D3 &amp; " " &amp; E3 &amp; ")",winkelwagen!F:F,0)),"")</f>
        <v/>
      </c>
      <c r="B3" s="40" t="s">
        <v>30</v>
      </c>
      <c r="C3" s="40" t="s">
        <v>31</v>
      </c>
      <c r="D3" s="40">
        <v>100</v>
      </c>
      <c r="E3" s="40" t="s">
        <v>209</v>
      </c>
      <c r="G3" s="40" t="s">
        <v>13</v>
      </c>
      <c r="H3" s="40" t="s">
        <v>119</v>
      </c>
      <c r="I3" s="40">
        <v>999</v>
      </c>
      <c r="J3" s="49">
        <v>0</v>
      </c>
      <c r="K3" s="41">
        <v>0.1</v>
      </c>
      <c r="L3" s="40">
        <v>0.06</v>
      </c>
      <c r="M3" s="40" t="s">
        <v>30</v>
      </c>
      <c r="N3" s="44" t="s">
        <v>151</v>
      </c>
    </row>
    <row r="4" spans="1:14" x14ac:dyDescent="0.2">
      <c r="A4" s="40" t="str">
        <f>IFERROR(INDEX(winkelwagen!I:I,MATCH(B4 &amp; " (" &amp; D4 &amp; " " &amp; E4 &amp; ")",winkelwagen!F:F,0)),"")</f>
        <v/>
      </c>
      <c r="B4" s="40" t="s">
        <v>4</v>
      </c>
      <c r="C4" s="40" t="s">
        <v>0</v>
      </c>
      <c r="D4" s="40">
        <v>75</v>
      </c>
      <c r="E4" s="40" t="s">
        <v>209</v>
      </c>
      <c r="G4" s="40" t="s">
        <v>13</v>
      </c>
      <c r="H4" s="40">
        <v>55</v>
      </c>
      <c r="I4" s="40">
        <v>544</v>
      </c>
      <c r="J4" s="49">
        <v>4</v>
      </c>
      <c r="K4" s="41">
        <v>0.24</v>
      </c>
      <c r="L4" s="40">
        <v>0.06</v>
      </c>
      <c r="M4" s="40" t="s">
        <v>4</v>
      </c>
      <c r="N4" s="44" t="s">
        <v>144</v>
      </c>
    </row>
    <row r="5" spans="1:14" x14ac:dyDescent="0.2">
      <c r="A5" s="40" t="str">
        <f>IFERROR(INDEX(winkelwagen!I:I,MATCH(B5 &amp; " (" &amp; D5 &amp; " " &amp; E5 &amp; ")",winkelwagen!F:F,0)),"")</f>
        <v/>
      </c>
      <c r="B5" s="40" t="s">
        <v>32</v>
      </c>
      <c r="C5" s="40" t="s">
        <v>31</v>
      </c>
      <c r="D5" s="40">
        <v>5</v>
      </c>
      <c r="E5" s="40" t="s">
        <v>209</v>
      </c>
      <c r="G5" s="40" t="s">
        <v>13</v>
      </c>
      <c r="H5" s="40">
        <v>50</v>
      </c>
      <c r="I5" s="40">
        <v>566</v>
      </c>
      <c r="J5" s="49">
        <v>4</v>
      </c>
      <c r="K5" s="41">
        <v>1.85</v>
      </c>
      <c r="L5" s="40">
        <v>0.06</v>
      </c>
      <c r="M5" s="40" t="s">
        <v>32</v>
      </c>
      <c r="N5" s="44" t="s">
        <v>152</v>
      </c>
    </row>
    <row r="6" spans="1:14" x14ac:dyDescent="0.2">
      <c r="A6" s="40" t="str">
        <f>IFERROR(INDEX(winkelwagen!I:I,MATCH(B6 &amp; " (" &amp; D6 &amp; " " &amp; E6 &amp; ")",winkelwagen!F:F,0)),"")</f>
        <v/>
      </c>
      <c r="B6" s="40" t="s">
        <v>33</v>
      </c>
      <c r="C6" s="40" t="s">
        <v>31</v>
      </c>
      <c r="D6" s="40">
        <v>10</v>
      </c>
      <c r="E6" s="40" t="s">
        <v>209</v>
      </c>
      <c r="G6" s="40" t="s">
        <v>29</v>
      </c>
      <c r="H6" s="40">
        <v>70</v>
      </c>
      <c r="I6" s="40">
        <v>566</v>
      </c>
      <c r="J6" s="49">
        <v>4</v>
      </c>
      <c r="K6" s="41">
        <v>2.15</v>
      </c>
      <c r="L6" s="40">
        <v>0.06</v>
      </c>
      <c r="M6" s="40" t="s">
        <v>33</v>
      </c>
      <c r="N6" s="44" t="s">
        <v>153</v>
      </c>
    </row>
    <row r="7" spans="1:14" x14ac:dyDescent="0.2">
      <c r="A7" s="40" t="str">
        <f>IFERROR(INDEX(winkelwagen!I:I,MATCH(B7 &amp; " (" &amp; D7 &amp; " " &amp; E7 &amp; ")",winkelwagen!F:F,0)),"")</f>
        <v/>
      </c>
      <c r="B7" s="40" t="s">
        <v>34</v>
      </c>
      <c r="C7" s="40" t="s">
        <v>31</v>
      </c>
      <c r="D7" s="40">
        <v>150</v>
      </c>
      <c r="E7" s="40" t="s">
        <v>209</v>
      </c>
      <c r="G7" s="40" t="s">
        <v>13</v>
      </c>
      <c r="H7" s="40">
        <v>40</v>
      </c>
      <c r="I7" s="40">
        <v>999</v>
      </c>
      <c r="J7" s="49">
        <v>0</v>
      </c>
      <c r="K7" s="41">
        <v>0.15</v>
      </c>
      <c r="L7" s="40">
        <v>0.06</v>
      </c>
      <c r="M7" s="40" t="s">
        <v>34</v>
      </c>
      <c r="N7" s="44" t="s">
        <v>154</v>
      </c>
    </row>
    <row r="8" spans="1:14" x14ac:dyDescent="0.2">
      <c r="A8" s="40" t="str">
        <f>IFERROR(INDEX(winkelwagen!I:I,MATCH(B8 &amp; " (" &amp; D8 &amp; " " &amp; E8 &amp; ")",winkelwagen!F:F,0)),"")</f>
        <v/>
      </c>
      <c r="B8" s="40" t="s">
        <v>5</v>
      </c>
      <c r="C8" s="40" t="s">
        <v>0</v>
      </c>
      <c r="D8" s="40">
        <v>100</v>
      </c>
      <c r="E8" s="40" t="s">
        <v>209</v>
      </c>
      <c r="G8" s="40" t="s">
        <v>24</v>
      </c>
      <c r="H8" s="40">
        <v>50</v>
      </c>
      <c r="I8" s="40">
        <v>566</v>
      </c>
      <c r="J8" s="49">
        <v>4</v>
      </c>
      <c r="K8" s="41">
        <v>0.23</v>
      </c>
      <c r="L8" s="40">
        <v>0.06</v>
      </c>
      <c r="M8" s="40" t="s">
        <v>5</v>
      </c>
      <c r="N8" s="44" t="s">
        <v>145</v>
      </c>
    </row>
    <row r="9" spans="1:14" x14ac:dyDescent="0.2">
      <c r="A9" s="40" t="str">
        <f>IFERROR(INDEX(winkelwagen!I:I,MATCH(B9 &amp; " (" &amp; D9 &amp; " " &amp; E9 &amp; ")",winkelwagen!F:F,0)),"")</f>
        <v/>
      </c>
      <c r="B9" s="40" t="s">
        <v>6</v>
      </c>
      <c r="C9" s="40" t="s">
        <v>0</v>
      </c>
      <c r="D9" s="40">
        <v>40</v>
      </c>
      <c r="E9" s="40" t="s">
        <v>209</v>
      </c>
      <c r="G9" s="40" t="s">
        <v>25</v>
      </c>
      <c r="H9" s="40">
        <v>45</v>
      </c>
      <c r="I9" s="40">
        <v>996</v>
      </c>
      <c r="J9" s="49">
        <v>7</v>
      </c>
      <c r="K9" s="41">
        <v>0.33</v>
      </c>
      <c r="L9" s="40">
        <v>0.06</v>
      </c>
      <c r="M9" s="40" t="s">
        <v>6</v>
      </c>
      <c r="N9" s="44" t="s">
        <v>146</v>
      </c>
    </row>
    <row r="10" spans="1:14" x14ac:dyDescent="0.2">
      <c r="A10" s="40" t="str">
        <f>IFERROR(INDEX(winkelwagen!I:I,MATCH(B10 &amp; " (" &amp; D10 &amp; " " &amp; E10 &amp; ")",winkelwagen!F:F,0)),"")</f>
        <v/>
      </c>
      <c r="B10" s="40" t="s">
        <v>7</v>
      </c>
      <c r="C10" s="40" t="s">
        <v>0</v>
      </c>
      <c r="D10" s="40">
        <v>50</v>
      </c>
      <c r="E10" s="40" t="s">
        <v>209</v>
      </c>
      <c r="G10" s="40" t="s">
        <v>24</v>
      </c>
      <c r="H10" s="40">
        <v>90</v>
      </c>
      <c r="I10" s="40">
        <v>997</v>
      </c>
      <c r="J10" s="49">
        <v>7</v>
      </c>
      <c r="K10" s="41">
        <v>0.77</v>
      </c>
      <c r="L10" s="40">
        <v>0.06</v>
      </c>
      <c r="M10" s="40" t="s">
        <v>7</v>
      </c>
      <c r="N10" s="44" t="s">
        <v>147</v>
      </c>
    </row>
    <row r="11" spans="1:14" x14ac:dyDescent="0.2">
      <c r="A11" s="40" t="str">
        <f>IFERROR(INDEX(winkelwagen!I:I,MATCH(B11 &amp; " (" &amp; D11 &amp; " " &amp; E11 &amp; ")",winkelwagen!F:F,0)),"")</f>
        <v/>
      </c>
      <c r="B11" s="40" t="s">
        <v>8</v>
      </c>
      <c r="C11" s="40" t="s">
        <v>0</v>
      </c>
      <c r="D11" s="40">
        <v>40</v>
      </c>
      <c r="E11" s="40" t="s">
        <v>209</v>
      </c>
      <c r="G11" s="40" t="s">
        <v>26</v>
      </c>
      <c r="H11" s="40">
        <v>50</v>
      </c>
      <c r="I11" s="40">
        <v>577</v>
      </c>
      <c r="J11" s="49">
        <v>4</v>
      </c>
      <c r="K11" s="41">
        <v>0.25</v>
      </c>
      <c r="L11" s="40">
        <v>0.06</v>
      </c>
      <c r="M11" s="40" t="s">
        <v>8</v>
      </c>
      <c r="N11" s="44" t="s">
        <v>148</v>
      </c>
    </row>
    <row r="12" spans="1:14" x14ac:dyDescent="0.2">
      <c r="A12" s="40" t="str">
        <f>IFERROR(INDEX(winkelwagen!I:I,MATCH(B12 &amp; " (" &amp; D12 &amp; " " &amp; E12 &amp; ")",winkelwagen!F:F,0)),"")</f>
        <v/>
      </c>
      <c r="B12" s="40" t="s">
        <v>35</v>
      </c>
      <c r="C12" s="40" t="s">
        <v>31</v>
      </c>
      <c r="D12" s="40">
        <v>25</v>
      </c>
      <c r="E12" s="40" t="s">
        <v>209</v>
      </c>
      <c r="G12" s="40" t="s">
        <v>13</v>
      </c>
      <c r="H12" s="40">
        <v>45</v>
      </c>
      <c r="I12" s="40">
        <v>999</v>
      </c>
      <c r="J12" s="49">
        <v>0</v>
      </c>
      <c r="K12" s="41">
        <v>2.25</v>
      </c>
      <c r="L12" s="40">
        <v>0.06</v>
      </c>
      <c r="M12" s="40" t="s">
        <v>35</v>
      </c>
      <c r="N12" s="50" t="s">
        <v>155</v>
      </c>
    </row>
    <row r="13" spans="1:14" x14ac:dyDescent="0.2">
      <c r="A13" s="40" t="str">
        <f>IFERROR(INDEX(winkelwagen!I:I,MATCH(B13 &amp; " (" &amp; D13 &amp; " " &amp; E13 &amp; ")",winkelwagen!F:F,0)),"")</f>
        <v/>
      </c>
      <c r="B13" s="40" t="s">
        <v>36</v>
      </c>
      <c r="C13" s="40" t="s">
        <v>31</v>
      </c>
      <c r="D13" s="40">
        <v>5</v>
      </c>
      <c r="E13" s="40" t="s">
        <v>209</v>
      </c>
      <c r="G13" s="40" t="s">
        <v>37</v>
      </c>
      <c r="H13" s="40">
        <v>50</v>
      </c>
      <c r="I13" s="40">
        <v>566</v>
      </c>
      <c r="J13" s="49">
        <v>4</v>
      </c>
      <c r="K13" s="41">
        <v>0.75</v>
      </c>
      <c r="L13" s="40">
        <v>0.06</v>
      </c>
      <c r="M13" s="40" t="s">
        <v>36</v>
      </c>
      <c r="N13" s="44" t="s">
        <v>38</v>
      </c>
    </row>
    <row r="14" spans="1:14" x14ac:dyDescent="0.2">
      <c r="K14" s="41"/>
    </row>
    <row r="15" spans="1:14" x14ac:dyDescent="0.2">
      <c r="K15" s="41"/>
    </row>
    <row r="30" spans="1:11" x14ac:dyDescent="0.2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</row>
  </sheetData>
  <sortState ref="A2:L17">
    <sortCondition ref="B1"/>
  </sortState>
  <pageMargins left="0.7" right="0.7" top="0.75" bottom="0.75" header="0.3" footer="0.3"/>
  <pageSetup paperSize="9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N26"/>
  <sheetViews>
    <sheetView workbookViewId="0"/>
  </sheetViews>
  <sheetFormatPr defaultRowHeight="12.75" x14ac:dyDescent="0.2"/>
  <cols>
    <col min="1" max="1" width="9.140625" style="40"/>
    <col min="2" max="2" width="24.7109375" style="40" bestFit="1" customWidth="1"/>
    <col min="3" max="3" width="21.28515625" style="40" customWidth="1"/>
    <col min="4" max="4" width="9.140625" style="40"/>
    <col min="5" max="5" width="15.42578125" style="40" bestFit="1" customWidth="1"/>
    <col min="6" max="6" width="28.140625" style="40" bestFit="1" customWidth="1"/>
    <col min="7" max="7" width="10.7109375" style="40" customWidth="1"/>
    <col min="8" max="8" width="8.5703125" style="40" bestFit="1" customWidth="1"/>
    <col min="9" max="9" width="9.28515625" style="40" bestFit="1" customWidth="1"/>
    <col min="10" max="10" width="9.28515625" style="40" customWidth="1"/>
    <col min="11" max="12" width="9.28515625" style="40" bestFit="1" customWidth="1"/>
    <col min="13" max="13" width="14.5703125" style="40" bestFit="1" customWidth="1"/>
    <col min="14" max="14" width="21.7109375" style="40" bestFit="1" customWidth="1"/>
    <col min="15" max="16384" width="9.140625" style="40"/>
  </cols>
  <sheetData>
    <row r="1" spans="1:14" x14ac:dyDescent="0.2">
      <c r="A1" s="43" t="s">
        <v>9</v>
      </c>
      <c r="B1" s="43" t="s">
        <v>18</v>
      </c>
      <c r="C1" s="43" t="s">
        <v>19</v>
      </c>
      <c r="D1" s="43" t="s">
        <v>21</v>
      </c>
      <c r="E1" s="43" t="s">
        <v>208</v>
      </c>
      <c r="F1" s="43" t="s">
        <v>229</v>
      </c>
      <c r="G1" s="43" t="s">
        <v>10</v>
      </c>
      <c r="H1" s="43" t="s">
        <v>39</v>
      </c>
      <c r="I1" s="43" t="s">
        <v>12</v>
      </c>
      <c r="J1" s="43" t="s">
        <v>203</v>
      </c>
      <c r="K1" s="43" t="s">
        <v>20</v>
      </c>
      <c r="L1" s="43" t="s">
        <v>22</v>
      </c>
      <c r="M1" s="43" t="s">
        <v>122</v>
      </c>
      <c r="N1" s="43" t="s">
        <v>110</v>
      </c>
    </row>
    <row r="2" spans="1:14" x14ac:dyDescent="0.2">
      <c r="A2" s="40" t="str">
        <f>IFERROR(INDEX(winkelwagen!I:I,MATCH(B2 &amp; " (" &amp; D2 &amp; " " &amp; E2 &amp; ")",winkelwagen!F:F,0)),"")</f>
        <v/>
      </c>
      <c r="B2" s="40" t="s">
        <v>40</v>
      </c>
      <c r="C2" s="40" t="s">
        <v>41</v>
      </c>
      <c r="D2" s="40">
        <v>4</v>
      </c>
      <c r="E2" s="40" t="s">
        <v>209</v>
      </c>
      <c r="G2" s="40" t="s">
        <v>42</v>
      </c>
      <c r="H2" s="40">
        <v>17</v>
      </c>
      <c r="I2" s="40">
        <v>404</v>
      </c>
      <c r="J2" s="76">
        <v>0.31</v>
      </c>
      <c r="K2" s="45">
        <v>7.16</v>
      </c>
      <c r="L2" s="40">
        <v>0.06</v>
      </c>
      <c r="M2" s="40" t="s">
        <v>40</v>
      </c>
      <c r="N2" s="40" t="s">
        <v>156</v>
      </c>
    </row>
    <row r="3" spans="1:14" x14ac:dyDescent="0.2">
      <c r="A3" s="40" t="str">
        <f>IFERROR(INDEX(winkelwagen!I:I,MATCH(B3 &amp; " (" &amp; D3 &amp; " " &amp; E3 &amp; ")",winkelwagen!F:F,0)),"")</f>
        <v/>
      </c>
      <c r="B3" s="40" t="s">
        <v>60</v>
      </c>
      <c r="C3" s="40" t="s">
        <v>61</v>
      </c>
      <c r="D3" s="40">
        <v>3</v>
      </c>
      <c r="E3" s="40" t="s">
        <v>209</v>
      </c>
      <c r="G3" s="40" t="s">
        <v>13</v>
      </c>
      <c r="H3" s="40">
        <v>15</v>
      </c>
      <c r="I3" s="40">
        <v>403</v>
      </c>
      <c r="J3" s="76">
        <v>0.31</v>
      </c>
      <c r="K3" s="45">
        <v>4.92</v>
      </c>
      <c r="L3" s="40">
        <v>0.06</v>
      </c>
      <c r="M3" s="40" t="s">
        <v>60</v>
      </c>
      <c r="N3" s="40" t="s">
        <v>168</v>
      </c>
    </row>
    <row r="4" spans="1:14" x14ac:dyDescent="0.2">
      <c r="A4" s="40" t="str">
        <f>IFERROR(INDEX(winkelwagen!I:I,MATCH(B4 &amp; " (" &amp; D4 &amp; " " &amp; E4 &amp; ")",winkelwagen!F:F,0)),"")</f>
        <v/>
      </c>
      <c r="B4" s="40" t="s">
        <v>49</v>
      </c>
      <c r="C4" s="40" t="s">
        <v>50</v>
      </c>
      <c r="D4" s="40">
        <v>10</v>
      </c>
      <c r="E4" s="40" t="s">
        <v>209</v>
      </c>
      <c r="G4" s="40" t="s">
        <v>51</v>
      </c>
      <c r="H4" s="40">
        <v>12</v>
      </c>
      <c r="I4" s="40">
        <v>495</v>
      </c>
      <c r="J4" s="76">
        <v>0.35</v>
      </c>
      <c r="K4" s="45">
        <v>3.3</v>
      </c>
      <c r="L4" s="40">
        <v>0.06</v>
      </c>
      <c r="M4" s="40" t="s">
        <v>49</v>
      </c>
      <c r="N4" s="55" t="s">
        <v>162</v>
      </c>
    </row>
    <row r="5" spans="1:14" x14ac:dyDescent="0.2">
      <c r="A5" s="40" t="str">
        <f>IFERROR(INDEX(winkelwagen!I:I,MATCH(B5 &amp; " (" &amp; D5 &amp; " " &amp; E5 &amp; ")",winkelwagen!F:F,0)),"")</f>
        <v/>
      </c>
      <c r="B5" s="40" t="s">
        <v>43</v>
      </c>
      <c r="C5" s="40" t="s">
        <v>41</v>
      </c>
      <c r="D5" s="40">
        <v>3</v>
      </c>
      <c r="E5" s="40" t="s">
        <v>209</v>
      </c>
      <c r="G5" s="40" t="s">
        <v>13</v>
      </c>
      <c r="H5" s="40">
        <v>19</v>
      </c>
      <c r="I5" s="40">
        <v>955</v>
      </c>
      <c r="J5" s="76">
        <v>0.27</v>
      </c>
      <c r="K5" s="45">
        <v>10.050000000000001</v>
      </c>
      <c r="L5" s="40">
        <v>0.06</v>
      </c>
      <c r="M5" s="40" t="s">
        <v>43</v>
      </c>
      <c r="N5" s="40" t="s">
        <v>157</v>
      </c>
    </row>
    <row r="6" spans="1:14" x14ac:dyDescent="0.2">
      <c r="A6" s="40" t="str">
        <f>IFERROR(INDEX(winkelwagen!I:I,MATCH(B6 &amp; " (" &amp; D6 &amp; " " &amp; E6 &amp; ")",winkelwagen!F:F,0)),"")</f>
        <v/>
      </c>
      <c r="B6" s="40" t="s">
        <v>52</v>
      </c>
      <c r="C6" s="40" t="s">
        <v>50</v>
      </c>
      <c r="D6" s="40">
        <v>8</v>
      </c>
      <c r="E6" s="40" t="s">
        <v>209</v>
      </c>
      <c r="G6" s="40" t="s">
        <v>51</v>
      </c>
      <c r="H6" s="40">
        <v>12</v>
      </c>
      <c r="I6" s="40">
        <v>814</v>
      </c>
      <c r="J6" s="76">
        <v>0.44</v>
      </c>
      <c r="K6" s="45">
        <v>1.27</v>
      </c>
      <c r="L6" s="40">
        <v>0.06</v>
      </c>
      <c r="M6" s="40" t="s">
        <v>52</v>
      </c>
      <c r="N6" s="40" t="s">
        <v>163</v>
      </c>
    </row>
    <row r="7" spans="1:14" x14ac:dyDescent="0.2">
      <c r="A7" s="40" t="str">
        <f>IFERROR(INDEX(winkelwagen!I:I,MATCH(B7 &amp; " (" &amp; D7 &amp; " " &amp; E7 &amp; ")",winkelwagen!F:F,0)),"")</f>
        <v/>
      </c>
      <c r="B7" s="40" t="s">
        <v>207</v>
      </c>
      <c r="C7" s="40" t="s">
        <v>66</v>
      </c>
      <c r="D7" s="40">
        <v>12</v>
      </c>
      <c r="E7" s="40" t="s">
        <v>209</v>
      </c>
      <c r="G7" s="40" t="s">
        <v>26</v>
      </c>
      <c r="H7" s="40">
        <v>9</v>
      </c>
      <c r="I7" s="40">
        <v>418</v>
      </c>
      <c r="J7" s="76">
        <v>0.28999999999999998</v>
      </c>
      <c r="K7" s="45">
        <v>0.19</v>
      </c>
      <c r="L7" s="40">
        <v>0.06</v>
      </c>
      <c r="M7" s="40" t="s">
        <v>202</v>
      </c>
      <c r="N7" s="40" t="s">
        <v>174</v>
      </c>
    </row>
    <row r="8" spans="1:14" x14ac:dyDescent="0.2">
      <c r="A8" s="40" t="str">
        <f>IFERROR(INDEX(winkelwagen!I:I,MATCH(B8 &amp; " (" &amp; D8 &amp; " " &amp; E8 &amp; ")",winkelwagen!F:F,0)),"")</f>
        <v/>
      </c>
      <c r="B8" s="40" t="s">
        <v>62</v>
      </c>
      <c r="C8" s="40" t="s">
        <v>61</v>
      </c>
      <c r="D8" s="40">
        <v>6</v>
      </c>
      <c r="E8" s="40" t="s">
        <v>209</v>
      </c>
      <c r="G8" s="40" t="s">
        <v>13</v>
      </c>
      <c r="H8" s="40">
        <v>12</v>
      </c>
      <c r="I8" s="40">
        <v>206</v>
      </c>
      <c r="J8" s="76">
        <v>0.22</v>
      </c>
      <c r="K8" s="45">
        <v>3.3</v>
      </c>
      <c r="L8" s="40">
        <v>0.06</v>
      </c>
      <c r="M8" s="40" t="s">
        <v>62</v>
      </c>
      <c r="N8" s="55" t="s">
        <v>169</v>
      </c>
    </row>
    <row r="9" spans="1:14" x14ac:dyDescent="0.2">
      <c r="A9" s="40" t="str">
        <f>IFERROR(INDEX(winkelwagen!I:I,MATCH(B9 &amp; " (" &amp; D9 &amp; " " &amp; E9 &amp; ")",winkelwagen!F:F,0)),"")</f>
        <v/>
      </c>
      <c r="B9" s="40" t="s">
        <v>44</v>
      </c>
      <c r="C9" s="40" t="s">
        <v>41</v>
      </c>
      <c r="D9" s="40">
        <v>6</v>
      </c>
      <c r="E9" s="40" t="s">
        <v>209</v>
      </c>
      <c r="G9" s="40" t="s">
        <v>13</v>
      </c>
      <c r="H9" s="40">
        <v>17</v>
      </c>
      <c r="I9" s="40">
        <v>306</v>
      </c>
      <c r="J9" s="76">
        <v>0.34</v>
      </c>
      <c r="K9" s="45">
        <v>2.09</v>
      </c>
      <c r="L9" s="40">
        <v>0.06</v>
      </c>
      <c r="M9" s="40" t="s">
        <v>44</v>
      </c>
      <c r="N9" s="40" t="s">
        <v>158</v>
      </c>
    </row>
    <row r="10" spans="1:14" x14ac:dyDescent="0.2">
      <c r="A10" s="40" t="str">
        <f>IFERROR(INDEX(winkelwagen!I:I,MATCH(B10 &amp; " (" &amp; D10 &amp; " " &amp; E10 &amp; ")",winkelwagen!F:F,0)),"")</f>
        <v/>
      </c>
      <c r="B10" s="40" t="s">
        <v>63</v>
      </c>
      <c r="C10" s="40" t="s">
        <v>61</v>
      </c>
      <c r="D10" s="40">
        <v>4</v>
      </c>
      <c r="E10" s="40" t="s">
        <v>209</v>
      </c>
      <c r="G10" s="40" t="s">
        <v>13</v>
      </c>
      <c r="H10" s="40">
        <v>17</v>
      </c>
      <c r="I10" s="40">
        <v>404</v>
      </c>
      <c r="J10" s="76">
        <v>0.31</v>
      </c>
      <c r="K10" s="45">
        <v>4.92</v>
      </c>
      <c r="L10" s="40">
        <v>0.06</v>
      </c>
      <c r="M10" s="40" t="s">
        <v>63</v>
      </c>
      <c r="N10" s="40" t="s">
        <v>170</v>
      </c>
    </row>
    <row r="11" spans="1:14" x14ac:dyDescent="0.2">
      <c r="A11" s="40" t="str">
        <f>IFERROR(INDEX(winkelwagen!I:I,MATCH(B11 &amp; " (" &amp; D11 &amp; " " &amp; E11 &amp; ")",winkelwagen!F:F,0)),"")</f>
        <v/>
      </c>
      <c r="B11" s="40" t="s">
        <v>53</v>
      </c>
      <c r="C11" s="40" t="s">
        <v>50</v>
      </c>
      <c r="D11" s="40">
        <v>8</v>
      </c>
      <c r="E11" s="40" t="s">
        <v>209</v>
      </c>
      <c r="G11" s="40" t="s">
        <v>54</v>
      </c>
      <c r="H11" s="40">
        <v>510</v>
      </c>
      <c r="I11" s="40">
        <v>495</v>
      </c>
      <c r="J11" s="76">
        <v>0.35</v>
      </c>
      <c r="K11" s="45">
        <v>1.2</v>
      </c>
      <c r="L11" s="40">
        <v>0.06</v>
      </c>
      <c r="M11" s="40" t="s">
        <v>53</v>
      </c>
      <c r="N11" s="40" t="s">
        <v>164</v>
      </c>
    </row>
    <row r="12" spans="1:14" x14ac:dyDescent="0.2">
      <c r="A12" s="40" t="str">
        <f>IFERROR(INDEX(winkelwagen!I:I,MATCH(B12 &amp; " (" &amp; D12 &amp; " " &amp; E12 &amp; ")",winkelwagen!F:F,0)),"")</f>
        <v/>
      </c>
      <c r="B12" s="40" t="s">
        <v>45</v>
      </c>
      <c r="C12" s="40" t="s">
        <v>41</v>
      </c>
      <c r="D12" s="40">
        <v>3</v>
      </c>
      <c r="E12" s="40" t="s">
        <v>209</v>
      </c>
      <c r="G12" s="40" t="s">
        <v>46</v>
      </c>
      <c r="H12" s="40">
        <v>19</v>
      </c>
      <c r="I12" s="40">
        <v>955</v>
      </c>
      <c r="J12" s="76">
        <v>0.27</v>
      </c>
      <c r="K12" s="45">
        <v>6.96</v>
      </c>
      <c r="L12" s="40">
        <v>0.06</v>
      </c>
      <c r="M12" s="40" t="s">
        <v>45</v>
      </c>
      <c r="N12" s="40" t="s">
        <v>159</v>
      </c>
    </row>
    <row r="13" spans="1:14" x14ac:dyDescent="0.2">
      <c r="A13" s="40" t="str">
        <f>IFERROR(INDEX(winkelwagen!I:I,MATCH(B13 &amp; " (" &amp; D13 &amp; " " &amp; E13 &amp; ")",winkelwagen!F:F,0)),"")</f>
        <v/>
      </c>
      <c r="B13" s="40" t="s">
        <v>64</v>
      </c>
      <c r="C13" s="40" t="s">
        <v>61</v>
      </c>
      <c r="D13" s="40">
        <v>12</v>
      </c>
      <c r="E13" s="40" t="s">
        <v>209</v>
      </c>
      <c r="G13" s="40" t="s">
        <v>13</v>
      </c>
      <c r="H13" s="40">
        <v>8</v>
      </c>
      <c r="I13" s="40">
        <v>212</v>
      </c>
      <c r="J13" s="76">
        <v>0.22</v>
      </c>
      <c r="K13" s="45">
        <v>0.5</v>
      </c>
      <c r="L13" s="40">
        <v>0.06</v>
      </c>
      <c r="M13" s="40" t="s">
        <v>64</v>
      </c>
      <c r="N13" s="40" t="s">
        <v>171</v>
      </c>
    </row>
    <row r="14" spans="1:14" x14ac:dyDescent="0.2">
      <c r="A14" s="40" t="str">
        <f>IFERROR(INDEX(winkelwagen!I:I,MATCH(B14 &amp; " (" &amp; D14 &amp; " " &amp; E14 &amp; ")",winkelwagen!F:F,0)),"")</f>
        <v/>
      </c>
      <c r="B14" s="40" t="s">
        <v>47</v>
      </c>
      <c r="C14" s="40" t="s">
        <v>41</v>
      </c>
      <c r="D14" s="40">
        <v>6</v>
      </c>
      <c r="E14" s="40" t="s">
        <v>209</v>
      </c>
      <c r="G14" s="40" t="s">
        <v>13</v>
      </c>
      <c r="H14" s="40">
        <v>12</v>
      </c>
      <c r="I14" s="40">
        <v>236</v>
      </c>
      <c r="J14" s="76">
        <v>0.22</v>
      </c>
      <c r="K14" s="45">
        <v>2.46</v>
      </c>
      <c r="L14" s="40">
        <v>0.06</v>
      </c>
      <c r="M14" s="40" t="s">
        <v>47</v>
      </c>
      <c r="N14" s="40" t="s">
        <v>160</v>
      </c>
    </row>
    <row r="15" spans="1:14" x14ac:dyDescent="0.2">
      <c r="A15" s="40" t="str">
        <f>IFERROR(INDEX(winkelwagen!I:I,MATCH(B15 &amp; " (" &amp; D15 &amp; " " &amp; E15 &amp; ")",winkelwagen!F:F,0)),"")</f>
        <v/>
      </c>
      <c r="B15" s="40" t="s">
        <v>65</v>
      </c>
      <c r="C15" s="40" t="s">
        <v>61</v>
      </c>
      <c r="D15" s="40">
        <v>18</v>
      </c>
      <c r="E15" s="40" t="s">
        <v>209</v>
      </c>
      <c r="G15" s="40" t="s">
        <v>25</v>
      </c>
      <c r="H15" s="40">
        <v>8</v>
      </c>
      <c r="I15" s="40">
        <v>418</v>
      </c>
      <c r="J15" s="76">
        <v>0.28999999999999998</v>
      </c>
      <c r="K15" s="45">
        <v>2.2799999999999998</v>
      </c>
      <c r="L15" s="40">
        <v>0.06</v>
      </c>
      <c r="M15" s="40" t="s">
        <v>65</v>
      </c>
      <c r="N15" s="40" t="s">
        <v>172</v>
      </c>
    </row>
    <row r="16" spans="1:14" x14ac:dyDescent="0.2">
      <c r="A16" s="40" t="str">
        <f>IFERROR(INDEX(winkelwagen!I:I,MATCH(B16 &amp; " (" &amp; D16 &amp; " " &amp; E16 &amp; ")",winkelwagen!F:F,0)),"")</f>
        <v/>
      </c>
      <c r="B16" s="40" t="s">
        <v>48</v>
      </c>
      <c r="C16" s="40" t="s">
        <v>41</v>
      </c>
      <c r="D16" s="40">
        <v>12</v>
      </c>
      <c r="E16" s="40" t="s">
        <v>209</v>
      </c>
      <c r="G16" s="40" t="s">
        <v>13</v>
      </c>
      <c r="H16" s="40">
        <v>9</v>
      </c>
      <c r="I16" s="40">
        <v>295</v>
      </c>
      <c r="J16" s="76">
        <v>0.26</v>
      </c>
      <c r="K16" s="45">
        <v>0.68</v>
      </c>
      <c r="L16" s="40">
        <v>0.06</v>
      </c>
      <c r="M16" s="40" t="s">
        <v>48</v>
      </c>
      <c r="N16" s="40" t="s">
        <v>161</v>
      </c>
    </row>
    <row r="17" spans="1:14" x14ac:dyDescent="0.2">
      <c r="A17" s="40" t="str">
        <f>IFERROR(INDEX(winkelwagen!I:I,MATCH(B17 &amp; " (" &amp; D17 &amp; " " &amp; E17 &amp; ")",winkelwagen!F:F,0)),"")</f>
        <v/>
      </c>
      <c r="B17" s="40" t="s">
        <v>67</v>
      </c>
      <c r="C17" s="40" t="s">
        <v>66</v>
      </c>
      <c r="D17" s="40">
        <v>12</v>
      </c>
      <c r="E17" s="40" t="s">
        <v>209</v>
      </c>
      <c r="G17" s="40" t="s">
        <v>25</v>
      </c>
      <c r="H17" s="40">
        <v>9</v>
      </c>
      <c r="I17" s="40">
        <v>418</v>
      </c>
      <c r="J17" s="76">
        <v>0.28999999999999998</v>
      </c>
      <c r="K17" s="45">
        <v>0.21</v>
      </c>
      <c r="L17" s="40">
        <v>0.06</v>
      </c>
      <c r="M17" s="40" t="s">
        <v>67</v>
      </c>
      <c r="N17" s="40" t="s">
        <v>175</v>
      </c>
    </row>
    <row r="18" spans="1:14" x14ac:dyDescent="0.2">
      <c r="A18" s="40" t="str">
        <f>IFERROR(INDEX(winkelwagen!I:I,MATCH(B18 &amp; " (" &amp; D18 &amp; " " &amp; E18 &amp; ")",winkelwagen!F:F,0)),"")</f>
        <v/>
      </c>
      <c r="B18" s="40" t="s">
        <v>55</v>
      </c>
      <c r="C18" s="40" t="s">
        <v>50</v>
      </c>
      <c r="D18" s="40">
        <v>16</v>
      </c>
      <c r="E18" s="40" t="s">
        <v>209</v>
      </c>
      <c r="G18" s="40" t="s">
        <v>56</v>
      </c>
      <c r="H18" s="40">
        <v>8</v>
      </c>
      <c r="I18" s="40">
        <v>295</v>
      </c>
      <c r="J18" s="76">
        <v>0.26</v>
      </c>
      <c r="K18" s="45">
        <v>0.76</v>
      </c>
      <c r="L18" s="40">
        <v>0.06</v>
      </c>
      <c r="M18" s="40" t="s">
        <v>55</v>
      </c>
      <c r="N18" s="40" t="s">
        <v>165</v>
      </c>
    </row>
    <row r="19" spans="1:14" x14ac:dyDescent="0.2">
      <c r="A19" s="40" t="str">
        <f>IFERROR(INDEX(winkelwagen!I:I,MATCH(B19 &amp; " (" &amp; D19 &amp; " " &amp; E19 &amp; ")",winkelwagen!F:F,0)),"")</f>
        <v/>
      </c>
      <c r="B19" s="40" t="s">
        <v>68</v>
      </c>
      <c r="C19" s="40" t="s">
        <v>66</v>
      </c>
      <c r="D19" s="40">
        <v>12</v>
      </c>
      <c r="E19" s="40" t="s">
        <v>209</v>
      </c>
      <c r="G19" s="40" t="s">
        <v>69</v>
      </c>
      <c r="H19" s="40">
        <v>9</v>
      </c>
      <c r="I19" s="40">
        <v>418</v>
      </c>
      <c r="J19" s="76">
        <v>0.28999999999999998</v>
      </c>
      <c r="K19" s="45">
        <v>0.22</v>
      </c>
      <c r="L19" s="40">
        <v>0.06</v>
      </c>
      <c r="M19" s="40" t="s">
        <v>68</v>
      </c>
      <c r="N19" s="40" t="s">
        <v>176</v>
      </c>
    </row>
    <row r="20" spans="1:14" x14ac:dyDescent="0.2">
      <c r="A20" s="40" t="str">
        <f>IFERROR(INDEX(winkelwagen!I:I,MATCH(B20 &amp; " (" &amp; D20 &amp; " " &amp; E20 &amp; ")",winkelwagen!F:F,0)),"")</f>
        <v/>
      </c>
      <c r="B20" s="40" t="s">
        <v>70</v>
      </c>
      <c r="C20" s="40" t="s">
        <v>66</v>
      </c>
      <c r="D20" s="40">
        <v>12</v>
      </c>
      <c r="E20" s="40" t="s">
        <v>209</v>
      </c>
      <c r="G20" s="40" t="s">
        <v>24</v>
      </c>
      <c r="H20" s="40">
        <v>9</v>
      </c>
      <c r="I20" s="40">
        <v>418</v>
      </c>
      <c r="J20" s="76">
        <v>0.28999999999999998</v>
      </c>
      <c r="K20" s="45">
        <v>0.23</v>
      </c>
      <c r="L20" s="40">
        <v>0.06</v>
      </c>
      <c r="M20" s="40" t="s">
        <v>70</v>
      </c>
      <c r="N20" s="40" t="s">
        <v>177</v>
      </c>
    </row>
    <row r="21" spans="1:14" x14ac:dyDescent="0.2">
      <c r="A21" s="40" t="str">
        <f>IFERROR(INDEX(winkelwagen!I:I,MATCH(B21 &amp; " (" &amp; D21 &amp; " " &amp; E21 &amp; ")",winkelwagen!F:F,0)),"")</f>
        <v/>
      </c>
      <c r="B21" s="40" t="s">
        <v>57</v>
      </c>
      <c r="C21" s="40" t="s">
        <v>50</v>
      </c>
      <c r="D21" s="40">
        <v>8</v>
      </c>
      <c r="E21" s="40" t="s">
        <v>209</v>
      </c>
      <c r="G21" s="40" t="s">
        <v>58</v>
      </c>
      <c r="H21" s="40">
        <v>12</v>
      </c>
      <c r="I21" s="40">
        <v>497</v>
      </c>
      <c r="J21" s="76">
        <v>0.44</v>
      </c>
      <c r="K21" s="45">
        <v>0.68</v>
      </c>
      <c r="L21" s="40">
        <v>0.06</v>
      </c>
      <c r="M21" s="40" t="s">
        <v>57</v>
      </c>
      <c r="N21" s="40" t="s">
        <v>166</v>
      </c>
    </row>
    <row r="22" spans="1:14" x14ac:dyDescent="0.2">
      <c r="A22" s="40" t="str">
        <f>IFERROR(INDEX(winkelwagen!I:I,MATCH(B22 &amp; " (" &amp; D22 &amp; " " &amp; E22 &amp; ")",winkelwagen!F:F,0)),"")</f>
        <v/>
      </c>
      <c r="B22" s="40" t="s">
        <v>59</v>
      </c>
      <c r="C22" s="40" t="s">
        <v>50</v>
      </c>
      <c r="D22" s="40">
        <v>1</v>
      </c>
      <c r="E22" s="40" t="s">
        <v>209</v>
      </c>
      <c r="G22" s="40" t="s">
        <v>24</v>
      </c>
      <c r="H22" s="40">
        <v>21</v>
      </c>
      <c r="I22" s="40">
        <v>800</v>
      </c>
      <c r="J22" s="76">
        <v>0</v>
      </c>
      <c r="K22" s="45">
        <v>9.1300000000000008</v>
      </c>
      <c r="L22" s="40">
        <v>0.06</v>
      </c>
      <c r="M22" s="40" t="s">
        <v>59</v>
      </c>
      <c r="N22" s="40" t="s">
        <v>167</v>
      </c>
    </row>
    <row r="23" spans="1:14" x14ac:dyDescent="0.2">
      <c r="A23" s="40" t="str">
        <f>IFERROR(INDEX(winkelwagen!I:I,MATCH(B23 &amp; " (" &amp; D23 &amp; " " &amp; E23 &amp; ")",winkelwagen!F:F,0)),"")</f>
        <v/>
      </c>
      <c r="B23" s="40" t="s">
        <v>232</v>
      </c>
      <c r="C23" s="40" t="s">
        <v>61</v>
      </c>
      <c r="D23" s="40">
        <v>20</v>
      </c>
      <c r="E23" s="40" t="s">
        <v>209</v>
      </c>
      <c r="G23" s="40" t="s">
        <v>25</v>
      </c>
      <c r="H23" s="40">
        <v>5</v>
      </c>
      <c r="I23" s="40">
        <v>816</v>
      </c>
      <c r="J23" s="76">
        <v>0.5</v>
      </c>
      <c r="K23" s="45">
        <v>0.25</v>
      </c>
      <c r="L23" s="40">
        <v>0.06</v>
      </c>
      <c r="M23" s="40" t="s">
        <v>141</v>
      </c>
      <c r="N23" s="40" t="s">
        <v>173</v>
      </c>
    </row>
    <row r="24" spans="1:14" x14ac:dyDescent="0.2">
      <c r="A24" s="40" t="str">
        <f>IFERROR(INDEX(winkelwagen!I:I,MATCH(B24 &amp; " (" &amp; D24 &amp; " " &amp; E24 &amp; ")",winkelwagen!F:F,0)),"")</f>
        <v/>
      </c>
      <c r="B24" s="40" t="s">
        <v>233</v>
      </c>
      <c r="C24" s="46" t="s">
        <v>61</v>
      </c>
      <c r="D24" s="40">
        <v>20</v>
      </c>
      <c r="E24" s="40" t="s">
        <v>209</v>
      </c>
      <c r="G24" s="40" t="s">
        <v>25</v>
      </c>
      <c r="H24" s="40">
        <v>7</v>
      </c>
      <c r="I24" s="40">
        <v>816</v>
      </c>
      <c r="J24" s="76">
        <v>0.5</v>
      </c>
      <c r="K24" s="47">
        <v>0.35</v>
      </c>
      <c r="L24" s="40">
        <v>0.06</v>
      </c>
      <c r="M24" s="40" t="s">
        <v>142</v>
      </c>
      <c r="N24" s="40" t="s">
        <v>173</v>
      </c>
    </row>
    <row r="25" spans="1:14" x14ac:dyDescent="0.2">
      <c r="A25" s="40" t="str">
        <f>IFERROR(INDEX(winkelwagen!I:I,MATCH(B25 &amp; " (" &amp; D25 &amp; " " &amp; E25 &amp; ")",winkelwagen!F:F,0)),"")</f>
        <v/>
      </c>
      <c r="B25" s="40" t="s">
        <v>71</v>
      </c>
      <c r="C25" s="40" t="s">
        <v>66</v>
      </c>
      <c r="D25" s="40">
        <v>12</v>
      </c>
      <c r="E25" s="40" t="s">
        <v>209</v>
      </c>
      <c r="G25" s="40" t="s">
        <v>56</v>
      </c>
      <c r="H25" s="40">
        <v>9</v>
      </c>
      <c r="I25" s="40">
        <v>418</v>
      </c>
      <c r="J25" s="76">
        <v>0.28999999999999998</v>
      </c>
      <c r="K25" s="45">
        <v>0.22</v>
      </c>
      <c r="L25" s="40">
        <v>0.06</v>
      </c>
      <c r="M25" s="40" t="s">
        <v>71</v>
      </c>
      <c r="N25" s="40" t="s">
        <v>178</v>
      </c>
    </row>
    <row r="26" spans="1:14" x14ac:dyDescent="0.2">
      <c r="A26" s="40" t="str">
        <f>IFERROR(INDEX(winkelwagen!I:I,MATCH(B26 &amp; " (" &amp; D26 &amp; " " &amp; E26 &amp; ")",winkelwagen!F:F,0)),"")</f>
        <v/>
      </c>
      <c r="B26" s="40" t="s">
        <v>72</v>
      </c>
      <c r="C26" s="40" t="s">
        <v>66</v>
      </c>
      <c r="D26" s="40">
        <v>9</v>
      </c>
      <c r="E26" s="40" t="s">
        <v>209</v>
      </c>
      <c r="G26" s="40" t="s">
        <v>25</v>
      </c>
      <c r="H26" s="40">
        <v>12</v>
      </c>
      <c r="I26" s="40">
        <v>480</v>
      </c>
      <c r="J26" s="76">
        <v>0.28999999999999998</v>
      </c>
      <c r="K26" s="45">
        <v>0.28999999999999998</v>
      </c>
      <c r="L26" s="40">
        <v>0.06</v>
      </c>
      <c r="M26" s="40" t="s">
        <v>72</v>
      </c>
      <c r="N26" s="40" t="s">
        <v>179</v>
      </c>
    </row>
  </sheetData>
  <sortState ref="A2:L26">
    <sortCondition ref="B1"/>
  </sortState>
  <pageMargins left="0.7" right="0.7" top="0.75" bottom="0.75" header="0.3" footer="0.3"/>
  <pageSetup paperSize="9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N42"/>
  <sheetViews>
    <sheetView workbookViewId="0">
      <selection activeCell="G15" sqref="G15"/>
    </sheetView>
  </sheetViews>
  <sheetFormatPr defaultRowHeight="12.75" x14ac:dyDescent="0.2"/>
  <cols>
    <col min="1" max="1" width="9.140625" style="40"/>
    <col min="2" max="2" width="26.5703125" style="40" customWidth="1"/>
    <col min="3" max="3" width="15.7109375" style="40" customWidth="1"/>
    <col min="5" max="5" width="11.5703125" style="80" customWidth="1"/>
    <col min="6" max="6" width="28.140625" style="40" bestFit="1" customWidth="1"/>
    <col min="7" max="7" width="14.5703125" style="40" customWidth="1"/>
    <col min="11" max="12" width="9.140625" style="40"/>
    <col min="13" max="13" width="18.42578125" style="40" bestFit="1" customWidth="1"/>
    <col min="14" max="14" width="21.7109375" style="40" bestFit="1" customWidth="1"/>
    <col min="15" max="16384" width="9.140625" style="40"/>
  </cols>
  <sheetData>
    <row r="1" spans="1:14" x14ac:dyDescent="0.2">
      <c r="A1" s="43" t="s">
        <v>9</v>
      </c>
      <c r="B1" s="43" t="s">
        <v>18</v>
      </c>
      <c r="C1" s="43" t="s">
        <v>19</v>
      </c>
      <c r="D1" s="77" t="s">
        <v>205</v>
      </c>
      <c r="E1" s="79" t="s">
        <v>208</v>
      </c>
      <c r="F1" s="43" t="s">
        <v>229</v>
      </c>
      <c r="G1" s="43" t="s">
        <v>73</v>
      </c>
      <c r="H1" s="77" t="s">
        <v>230</v>
      </c>
      <c r="I1" s="77" t="s">
        <v>230</v>
      </c>
      <c r="J1" s="77" t="s">
        <v>230</v>
      </c>
      <c r="K1" s="43" t="s">
        <v>20</v>
      </c>
      <c r="L1" s="43" t="s">
        <v>22</v>
      </c>
      <c r="M1" s="43" t="s">
        <v>122</v>
      </c>
      <c r="N1" s="43" t="s">
        <v>110</v>
      </c>
    </row>
    <row r="2" spans="1:14" x14ac:dyDescent="0.2">
      <c r="A2" s="40" t="str">
        <f>IFERROR(INDEX(winkelwagen!I:I,MATCH(B2 &amp; " (" &amp; D2 &amp; " " &amp; E2 &amp; ")",winkelwagen!F:F,0)),"")</f>
        <v/>
      </c>
      <c r="B2" s="40" t="s">
        <v>98</v>
      </c>
      <c r="C2" s="40" t="s">
        <v>97</v>
      </c>
      <c r="D2">
        <v>1</v>
      </c>
      <c r="E2" s="80" t="s">
        <v>209</v>
      </c>
      <c r="G2">
        <v>6</v>
      </c>
      <c r="K2" s="41">
        <v>4.45</v>
      </c>
      <c r="L2" s="40">
        <v>0.21</v>
      </c>
      <c r="M2" s="40" t="s">
        <v>98</v>
      </c>
      <c r="N2" s="44" t="s">
        <v>185</v>
      </c>
    </row>
    <row r="3" spans="1:14" x14ac:dyDescent="0.2">
      <c r="A3" s="40" t="str">
        <f>IFERROR(INDEX(winkelwagen!I:I,MATCH(B3 &amp; " (" &amp; D3 &amp; " " &amp; E3 &amp; ")",winkelwagen!F:F,0)),"")</f>
        <v/>
      </c>
      <c r="B3" s="40" t="s">
        <v>81</v>
      </c>
      <c r="C3" s="40" t="s">
        <v>80</v>
      </c>
      <c r="D3">
        <v>500</v>
      </c>
      <c r="E3" s="80" t="s">
        <v>210</v>
      </c>
      <c r="G3">
        <v>4</v>
      </c>
      <c r="K3" s="45">
        <v>2.25</v>
      </c>
      <c r="L3" s="40">
        <v>0.21</v>
      </c>
      <c r="M3" s="40" t="s">
        <v>139</v>
      </c>
      <c r="N3" s="44" t="s">
        <v>182</v>
      </c>
    </row>
    <row r="4" spans="1:14" x14ac:dyDescent="0.2">
      <c r="A4" s="40" t="str">
        <f>IFERROR(INDEX(winkelwagen!I:I,MATCH(B4 &amp; " (" &amp; D4 &amp; " " &amp; E4 &amp; ")",winkelwagen!F:F,0)),"")</f>
        <v/>
      </c>
      <c r="B4" s="40" t="s">
        <v>95</v>
      </c>
      <c r="C4" s="40" t="s">
        <v>90</v>
      </c>
      <c r="D4">
        <v>1</v>
      </c>
      <c r="E4" s="80" t="s">
        <v>209</v>
      </c>
      <c r="G4">
        <v>1</v>
      </c>
      <c r="K4" s="41">
        <v>13.45</v>
      </c>
      <c r="L4" s="40">
        <v>0.21</v>
      </c>
      <c r="M4" s="40" t="s">
        <v>129</v>
      </c>
      <c r="N4" s="44" t="s">
        <v>96</v>
      </c>
    </row>
    <row r="5" spans="1:14" x14ac:dyDescent="0.2">
      <c r="A5" s="40" t="str">
        <f>IFERROR(INDEX(winkelwagen!I:I,MATCH(B5 &amp; " (" &amp; D5 &amp; " " &amp; E5 &amp; ")",winkelwagen!F:F,0)),"")</f>
        <v/>
      </c>
      <c r="B5" s="40" t="s">
        <v>86</v>
      </c>
      <c r="C5" s="40" t="s">
        <v>80</v>
      </c>
      <c r="D5">
        <v>27.5</v>
      </c>
      <c r="E5" s="80" t="s">
        <v>211</v>
      </c>
      <c r="G5">
        <v>6</v>
      </c>
      <c r="K5" s="45">
        <v>3.7</v>
      </c>
      <c r="L5" s="40">
        <v>0.21</v>
      </c>
      <c r="M5" s="40" t="s">
        <v>123</v>
      </c>
      <c r="N5" s="44" t="s">
        <v>87</v>
      </c>
    </row>
    <row r="6" spans="1:14" x14ac:dyDescent="0.2">
      <c r="A6" s="40" t="str">
        <f>IFERROR(INDEX(winkelwagen!I:I,MATCH(B6 &amp; " (" &amp; D6 &amp; " " &amp; E6 &amp; ")",winkelwagen!F:F,0)),"")</f>
        <v/>
      </c>
      <c r="B6" s="40" t="s">
        <v>115</v>
      </c>
      <c r="C6" s="40" t="s">
        <v>97</v>
      </c>
      <c r="D6">
        <v>1</v>
      </c>
      <c r="E6" s="80" t="s">
        <v>209</v>
      </c>
      <c r="G6">
        <v>12</v>
      </c>
      <c r="K6" s="41">
        <v>0.12</v>
      </c>
      <c r="L6" s="40">
        <v>0.21</v>
      </c>
      <c r="M6" s="40" t="s">
        <v>130</v>
      </c>
      <c r="N6" s="44" t="s">
        <v>186</v>
      </c>
    </row>
    <row r="7" spans="1:14" x14ac:dyDescent="0.2">
      <c r="A7" s="40" t="str">
        <f>IFERROR(INDEX(winkelwagen!I:I,MATCH(B7 &amp; " (" &amp; D7 &amp; " " &amp; E7 &amp; ")",winkelwagen!F:F,0)),"")</f>
        <v/>
      </c>
      <c r="B7" s="40" t="s">
        <v>116</v>
      </c>
      <c r="C7" s="40" t="s">
        <v>97</v>
      </c>
      <c r="D7">
        <v>1</v>
      </c>
      <c r="E7" s="80" t="s">
        <v>209</v>
      </c>
      <c r="G7">
        <v>12</v>
      </c>
      <c r="K7" s="41">
        <v>0.15</v>
      </c>
      <c r="L7" s="40">
        <v>0.21</v>
      </c>
      <c r="M7" s="40" t="s">
        <v>131</v>
      </c>
      <c r="N7" s="44" t="s">
        <v>186</v>
      </c>
    </row>
    <row r="8" spans="1:14" x14ac:dyDescent="0.2">
      <c r="A8" s="40" t="str">
        <f>IFERROR(INDEX(winkelwagen!I:I,MATCH(B8 &amp; " (" &amp; D8 &amp; " " &amp; E8 &amp; ")",winkelwagen!F:F,0)),"")</f>
        <v/>
      </c>
      <c r="B8" s="40" t="s">
        <v>117</v>
      </c>
      <c r="C8" s="40" t="s">
        <v>97</v>
      </c>
      <c r="D8">
        <v>1</v>
      </c>
      <c r="E8" s="80" t="s">
        <v>209</v>
      </c>
      <c r="G8">
        <v>12</v>
      </c>
      <c r="K8" s="41">
        <v>0.27</v>
      </c>
      <c r="L8" s="40">
        <v>0.21</v>
      </c>
      <c r="M8" s="40" t="s">
        <v>132</v>
      </c>
      <c r="N8" s="44" t="s">
        <v>186</v>
      </c>
    </row>
    <row r="9" spans="1:14" x14ac:dyDescent="0.2">
      <c r="A9" s="40" t="str">
        <f>IFERROR(INDEX(winkelwagen!I:I,MATCH(B9 &amp; " (" &amp; D9 &amp; " " &amp; E9 &amp; ")",winkelwagen!F:F,0)),"")</f>
        <v/>
      </c>
      <c r="B9" s="40" t="s">
        <v>118</v>
      </c>
      <c r="C9" s="40" t="s">
        <v>97</v>
      </c>
      <c r="D9">
        <v>1</v>
      </c>
      <c r="E9" s="80" t="s">
        <v>209</v>
      </c>
      <c r="G9">
        <v>12</v>
      </c>
      <c r="K9" s="41">
        <v>0.27</v>
      </c>
      <c r="L9" s="40">
        <v>0.21</v>
      </c>
      <c r="M9" s="40" t="s">
        <v>133</v>
      </c>
      <c r="N9" s="44" t="s">
        <v>186</v>
      </c>
    </row>
    <row r="10" spans="1:14" x14ac:dyDescent="0.2">
      <c r="A10" s="40" t="str">
        <f>IFERROR(INDEX(winkelwagen!I:I,MATCH(B10 &amp; " (" &amp; D10 &amp; " " &amp; E10 &amp; ")",winkelwagen!F:F,0)),"")</f>
        <v/>
      </c>
      <c r="B10" s="40" t="s">
        <v>114</v>
      </c>
      <c r="C10" s="40" t="s">
        <v>97</v>
      </c>
      <c r="D10">
        <v>1</v>
      </c>
      <c r="E10" s="80" t="s">
        <v>209</v>
      </c>
      <c r="G10">
        <v>12</v>
      </c>
      <c r="K10" s="41">
        <v>0.75</v>
      </c>
      <c r="L10" s="40">
        <v>0.21</v>
      </c>
      <c r="M10" s="40" t="s">
        <v>134</v>
      </c>
      <c r="N10" s="44" t="s">
        <v>186</v>
      </c>
    </row>
    <row r="11" spans="1:14" x14ac:dyDescent="0.2">
      <c r="A11" s="40" t="str">
        <f>IFERROR(INDEX(winkelwagen!I:I,MATCH(B11 &amp; " (" &amp; D11 &amp; " " &amp; E11 &amp; ")",winkelwagen!F:F,0)),"")</f>
        <v/>
      </c>
      <c r="B11" s="46" t="s">
        <v>75</v>
      </c>
      <c r="C11" s="46" t="s">
        <v>74</v>
      </c>
      <c r="D11">
        <v>75</v>
      </c>
      <c r="E11" s="81" t="s">
        <v>212</v>
      </c>
      <c r="G11">
        <v>1</v>
      </c>
      <c r="K11" s="47">
        <v>7.5</v>
      </c>
      <c r="L11" s="40">
        <v>0.21</v>
      </c>
      <c r="M11" s="40" t="s">
        <v>75</v>
      </c>
      <c r="N11" s="44" t="s">
        <v>75</v>
      </c>
    </row>
    <row r="12" spans="1:14" x14ac:dyDescent="0.2">
      <c r="A12" s="40" t="str">
        <f>IFERROR(INDEX(winkelwagen!I:I,MATCH(B12 &amp; " (" &amp; D12 &amp; " " &amp; E12 &amp; ")",winkelwagen!F:F,0)),"")</f>
        <v/>
      </c>
      <c r="B12" s="40" t="s">
        <v>99</v>
      </c>
      <c r="C12" s="40" t="s">
        <v>97</v>
      </c>
      <c r="D12">
        <v>1</v>
      </c>
      <c r="E12" s="80" t="s">
        <v>209</v>
      </c>
      <c r="G12">
        <v>6</v>
      </c>
      <c r="K12" s="41">
        <v>2.9</v>
      </c>
      <c r="L12" s="40">
        <v>0.21</v>
      </c>
      <c r="M12" s="40" t="s">
        <v>99</v>
      </c>
      <c r="N12" s="44" t="s">
        <v>187</v>
      </c>
    </row>
    <row r="13" spans="1:14" x14ac:dyDescent="0.2">
      <c r="A13" s="40" t="str">
        <f>IFERROR(INDEX(winkelwagen!I:I,MATCH(B13 &amp; " (" &amp; D13 &amp; " " &amp; E13 &amp; ")",winkelwagen!F:F,0)),"")</f>
        <v/>
      </c>
      <c r="B13" s="40" t="s">
        <v>79</v>
      </c>
      <c r="C13" s="40" t="s">
        <v>80</v>
      </c>
      <c r="D13">
        <v>1</v>
      </c>
      <c r="E13" s="80" t="s">
        <v>213</v>
      </c>
      <c r="G13">
        <v>1</v>
      </c>
      <c r="K13" s="41">
        <v>7.3</v>
      </c>
      <c r="L13" s="40">
        <v>0.21</v>
      </c>
      <c r="M13" s="40" t="s">
        <v>79</v>
      </c>
      <c r="N13" s="44" t="s">
        <v>183</v>
      </c>
    </row>
    <row r="14" spans="1:14" x14ac:dyDescent="0.2">
      <c r="A14" s="40" t="str">
        <f>IFERROR(INDEX(winkelwagen!I:I,MATCH(B14 &amp; " (" &amp; D14 &amp; " " &amp; E14 &amp; ")",winkelwagen!F:F,0)),"")</f>
        <v/>
      </c>
      <c r="B14" s="46" t="s">
        <v>103</v>
      </c>
      <c r="C14" s="46" t="s">
        <v>97</v>
      </c>
      <c r="D14">
        <v>1</v>
      </c>
      <c r="E14" s="80" t="s">
        <v>209</v>
      </c>
      <c r="G14">
        <v>6</v>
      </c>
      <c r="K14" s="42">
        <v>1.93</v>
      </c>
      <c r="L14" s="40">
        <v>0.21</v>
      </c>
      <c r="M14" s="40" t="s">
        <v>138</v>
      </c>
      <c r="N14" s="44" t="s">
        <v>104</v>
      </c>
    </row>
    <row r="15" spans="1:14" x14ac:dyDescent="0.2">
      <c r="A15" s="40" t="str">
        <f>IFERROR(INDEX(winkelwagen!I:I,MATCH(B15 &amp; " (" &amp; D15 &amp; " " &amp; E15 &amp; ")",winkelwagen!F:F,0)),"")</f>
        <v/>
      </c>
      <c r="B15" s="40" t="s">
        <v>77</v>
      </c>
      <c r="C15" s="40" t="s">
        <v>74</v>
      </c>
      <c r="D15">
        <v>40</v>
      </c>
      <c r="E15" s="80" t="s">
        <v>211</v>
      </c>
      <c r="G15">
        <v>1</v>
      </c>
      <c r="K15" s="45">
        <v>3.75</v>
      </c>
      <c r="L15" s="40">
        <v>0.21</v>
      </c>
      <c r="M15" s="40" t="s">
        <v>77</v>
      </c>
      <c r="N15" s="44" t="s">
        <v>180</v>
      </c>
    </row>
    <row r="16" spans="1:14" x14ac:dyDescent="0.2">
      <c r="A16" s="40" t="str">
        <f>IFERROR(INDEX(winkelwagen!I:I,MATCH(B16 &amp; " (" &amp; D16 &amp; " " &amp; E16 &amp; ")",winkelwagen!F:F,0)),"")</f>
        <v/>
      </c>
      <c r="B16" s="40" t="s">
        <v>78</v>
      </c>
      <c r="C16" s="40" t="s">
        <v>74</v>
      </c>
      <c r="D16">
        <v>250</v>
      </c>
      <c r="E16" s="80" t="s">
        <v>211</v>
      </c>
      <c r="G16">
        <v>1</v>
      </c>
      <c r="K16" s="45">
        <v>1.1000000000000001</v>
      </c>
      <c r="L16" s="40">
        <v>0.21</v>
      </c>
      <c r="M16" s="40" t="s">
        <v>78</v>
      </c>
      <c r="N16" s="44" t="s">
        <v>181</v>
      </c>
    </row>
    <row r="17" spans="1:14" x14ac:dyDescent="0.2">
      <c r="A17" s="40" t="str">
        <f>IFERROR(INDEX(winkelwagen!I:I,MATCH(B17 &amp; " (" &amp; D17 &amp; " " &amp; E17 &amp; ")",winkelwagen!F:F,0)),"")</f>
        <v/>
      </c>
      <c r="B17" s="40" t="s">
        <v>227</v>
      </c>
      <c r="C17" s="46" t="s">
        <v>74</v>
      </c>
      <c r="D17" s="40">
        <v>500</v>
      </c>
      <c r="E17" s="40" t="s">
        <v>228</v>
      </c>
      <c r="G17" s="40">
        <v>1</v>
      </c>
      <c r="H17" s="40"/>
      <c r="I17" s="40"/>
      <c r="J17" s="49"/>
      <c r="K17" s="41">
        <v>3.5</v>
      </c>
      <c r="L17" s="40">
        <v>0.21</v>
      </c>
      <c r="M17" s="40" t="s">
        <v>27</v>
      </c>
      <c r="N17" s="44" t="s">
        <v>149</v>
      </c>
    </row>
    <row r="18" spans="1:14" x14ac:dyDescent="0.2">
      <c r="A18" s="40" t="str">
        <f>IFERROR(INDEX(winkelwagen!I:I,MATCH(B18 &amp; " (" &amp; D18 &amp; " " &amp; E18 &amp; ")",winkelwagen!F:F,0)),"")</f>
        <v/>
      </c>
      <c r="B18" s="40" t="s">
        <v>84</v>
      </c>
      <c r="C18" s="40" t="s">
        <v>80</v>
      </c>
      <c r="D18">
        <v>1</v>
      </c>
      <c r="E18" s="80" t="s">
        <v>213</v>
      </c>
      <c r="G18">
        <v>2</v>
      </c>
      <c r="K18" s="45">
        <v>6.9</v>
      </c>
      <c r="L18" s="40">
        <v>0.21</v>
      </c>
      <c r="M18" s="40" t="s">
        <v>84</v>
      </c>
      <c r="N18" s="44" t="s">
        <v>85</v>
      </c>
    </row>
    <row r="19" spans="1:14" x14ac:dyDescent="0.2">
      <c r="A19" s="40" t="str">
        <f>IFERROR(INDEX(winkelwagen!I:I,MATCH(B19 &amp; " (" &amp; D19 &amp; " " &amp; E19 &amp; ")",winkelwagen!F:F,0)),"")</f>
        <v/>
      </c>
      <c r="B19" s="46" t="s">
        <v>88</v>
      </c>
      <c r="C19" s="40" t="s">
        <v>80</v>
      </c>
      <c r="D19">
        <v>20</v>
      </c>
      <c r="E19" s="81" t="s">
        <v>211</v>
      </c>
      <c r="G19">
        <v>1</v>
      </c>
      <c r="K19" s="47">
        <v>6</v>
      </c>
      <c r="L19" s="40">
        <v>0.21</v>
      </c>
      <c r="M19" s="40" t="s">
        <v>140</v>
      </c>
      <c r="N19" s="44" t="s">
        <v>88</v>
      </c>
    </row>
    <row r="20" spans="1:14" x14ac:dyDescent="0.2">
      <c r="A20" s="40" t="str">
        <f>IFERROR(INDEX(winkelwagen!I:I,MATCH(B20 &amp; " (" &amp; D20 &amp; " " &amp; E20 &amp; ")",winkelwagen!F:F,0)),"")</f>
        <v/>
      </c>
      <c r="B20" s="40" t="s">
        <v>102</v>
      </c>
      <c r="C20" s="40" t="s">
        <v>97</v>
      </c>
      <c r="D20">
        <v>1</v>
      </c>
      <c r="E20" s="80" t="s">
        <v>209</v>
      </c>
      <c r="G20">
        <v>6</v>
      </c>
      <c r="K20" s="41">
        <v>1.25</v>
      </c>
      <c r="L20" s="40">
        <v>0.21</v>
      </c>
      <c r="M20" s="40" t="s">
        <v>137</v>
      </c>
      <c r="N20" s="44" t="s">
        <v>188</v>
      </c>
    </row>
    <row r="21" spans="1:14" x14ac:dyDescent="0.2">
      <c r="A21" s="40" t="str">
        <f>IFERROR(INDEX(winkelwagen!I:I,MATCH(B21 &amp; " (" &amp; D21 &amp; " " &amp; E21 &amp; ")",winkelwagen!F:F,0)),"")</f>
        <v/>
      </c>
      <c r="B21" s="40" t="s">
        <v>101</v>
      </c>
      <c r="C21" s="40" t="s">
        <v>97</v>
      </c>
      <c r="D21">
        <v>1</v>
      </c>
      <c r="E21" s="80" t="s">
        <v>209</v>
      </c>
      <c r="G21">
        <v>6</v>
      </c>
      <c r="K21" s="41">
        <v>1.85</v>
      </c>
      <c r="L21" s="40">
        <v>0.21</v>
      </c>
      <c r="M21" s="40" t="s">
        <v>136</v>
      </c>
      <c r="N21" s="44" t="s">
        <v>188</v>
      </c>
    </row>
    <row r="22" spans="1:14" x14ac:dyDescent="0.2">
      <c r="A22" s="40" t="str">
        <f>IFERROR(INDEX(winkelwagen!I:I,MATCH(B22 &amp; " (" &amp; D22 &amp; " " &amp; E22 &amp; ")",winkelwagen!F:F,0)),"")</f>
        <v/>
      </c>
      <c r="B22" s="46" t="s">
        <v>100</v>
      </c>
      <c r="C22" s="46" t="s">
        <v>97</v>
      </c>
      <c r="D22">
        <v>1</v>
      </c>
      <c r="E22" s="80" t="s">
        <v>209</v>
      </c>
      <c r="G22">
        <v>6</v>
      </c>
      <c r="K22" s="41">
        <v>2.7</v>
      </c>
      <c r="L22" s="40">
        <v>0.21</v>
      </c>
      <c r="M22" s="40" t="s">
        <v>135</v>
      </c>
      <c r="N22" s="44" t="s">
        <v>188</v>
      </c>
    </row>
    <row r="23" spans="1:14" x14ac:dyDescent="0.2">
      <c r="A23" s="40" t="str">
        <f>IFERROR(INDEX(winkelwagen!I:I,MATCH(B23 &amp; " (" &amp; D23 &amp; " " &amp; E23 &amp; ")",winkelwagen!F:F,0)),"")</f>
        <v/>
      </c>
      <c r="B23" s="40" t="s">
        <v>93</v>
      </c>
      <c r="C23" s="40" t="s">
        <v>90</v>
      </c>
      <c r="D23">
        <v>6</v>
      </c>
      <c r="E23" s="80" t="s">
        <v>209</v>
      </c>
      <c r="G23">
        <v>1</v>
      </c>
      <c r="K23" s="41">
        <v>11.85</v>
      </c>
      <c r="L23" s="40">
        <v>0.21</v>
      </c>
      <c r="M23" s="40" t="s">
        <v>127</v>
      </c>
      <c r="N23" s="44" t="s">
        <v>94</v>
      </c>
    </row>
    <row r="24" spans="1:14" x14ac:dyDescent="0.2">
      <c r="A24" s="40" t="str">
        <f>IFERROR(INDEX(winkelwagen!I:I,MATCH(B24 &amp; " (" &amp; D24 &amp; " " &amp; E24 &amp; ")",winkelwagen!F:F,0)),"")</f>
        <v/>
      </c>
      <c r="B24" s="40" t="s">
        <v>94</v>
      </c>
      <c r="C24" s="40" t="s">
        <v>90</v>
      </c>
      <c r="D24">
        <v>4</v>
      </c>
      <c r="E24" s="80" t="s">
        <v>209</v>
      </c>
      <c r="G24">
        <v>1</v>
      </c>
      <c r="K24" s="41">
        <v>15.35</v>
      </c>
      <c r="L24" s="40">
        <v>0.21</v>
      </c>
      <c r="M24" s="40" t="s">
        <v>128</v>
      </c>
      <c r="N24" s="44" t="s">
        <v>93</v>
      </c>
    </row>
    <row r="25" spans="1:14" x14ac:dyDescent="0.2">
      <c r="A25" s="40" t="str">
        <f>IFERROR(INDEX(winkelwagen!I:I,MATCH(B25 &amp; " (" &amp; D25 &amp; " " &amp; E25 &amp; ")",winkelwagen!F:F,0)),"")</f>
        <v/>
      </c>
      <c r="B25" s="40" t="s">
        <v>89</v>
      </c>
      <c r="C25" s="40" t="s">
        <v>90</v>
      </c>
      <c r="D25">
        <v>1</v>
      </c>
      <c r="E25" s="80" t="s">
        <v>209</v>
      </c>
      <c r="G25">
        <v>20</v>
      </c>
      <c r="K25" s="41">
        <v>0.65</v>
      </c>
      <c r="L25" s="40">
        <v>0.21</v>
      </c>
      <c r="M25" s="40" t="s">
        <v>124</v>
      </c>
      <c r="N25" s="44" t="s">
        <v>184</v>
      </c>
    </row>
    <row r="26" spans="1:14" x14ac:dyDescent="0.2">
      <c r="A26" s="40" t="str">
        <f>IFERROR(INDEX(winkelwagen!I:I,MATCH(B26 &amp; " (" &amp; D26 &amp; " " &amp; E26 &amp; ")",winkelwagen!F:F,0)),"")</f>
        <v/>
      </c>
      <c r="B26" s="40" t="s">
        <v>91</v>
      </c>
      <c r="C26" s="40" t="s">
        <v>90</v>
      </c>
      <c r="D26">
        <v>1</v>
      </c>
      <c r="E26" s="80" t="s">
        <v>209</v>
      </c>
      <c r="G26">
        <v>20</v>
      </c>
      <c r="K26" s="41">
        <v>1</v>
      </c>
      <c r="L26" s="40">
        <v>0.21</v>
      </c>
      <c r="M26" s="40" t="s">
        <v>125</v>
      </c>
      <c r="N26" s="44" t="s">
        <v>184</v>
      </c>
    </row>
    <row r="27" spans="1:14" x14ac:dyDescent="0.2">
      <c r="A27" s="40" t="str">
        <f>IFERROR(INDEX(winkelwagen!I:I,MATCH(B27 &amp; " (" &amp; D27 &amp; " " &amp; E27 &amp; ")",winkelwagen!F:F,0)),"")</f>
        <v/>
      </c>
      <c r="B27" s="40" t="s">
        <v>92</v>
      </c>
      <c r="C27" s="40" t="s">
        <v>90</v>
      </c>
      <c r="D27">
        <v>1</v>
      </c>
      <c r="E27" s="80" t="s">
        <v>209</v>
      </c>
      <c r="G27">
        <v>20</v>
      </c>
      <c r="K27" s="41">
        <v>1.25</v>
      </c>
      <c r="L27" s="40">
        <v>0.21</v>
      </c>
      <c r="M27" s="40" t="s">
        <v>126</v>
      </c>
      <c r="N27" s="44" t="s">
        <v>184</v>
      </c>
    </row>
    <row r="28" spans="1:14" x14ac:dyDescent="0.2">
      <c r="A28" s="40" t="str">
        <f>IFERROR(INDEX(winkelwagen!I:I,MATCH(B28 &amp; " (" &amp; D28 &amp; " " &amp; E28 &amp; ")",winkelwagen!F:F,0)),"")</f>
        <v/>
      </c>
      <c r="B28" s="40" t="s">
        <v>226</v>
      </c>
      <c r="C28" s="46" t="s">
        <v>74</v>
      </c>
      <c r="D28" s="40">
        <v>500</v>
      </c>
      <c r="E28" s="40" t="s">
        <v>228</v>
      </c>
      <c r="G28" s="40">
        <v>1</v>
      </c>
      <c r="H28" s="40"/>
      <c r="I28" s="40"/>
      <c r="J28" s="49"/>
      <c r="K28" s="41">
        <v>13.75</v>
      </c>
      <c r="L28" s="40">
        <v>0.21</v>
      </c>
      <c r="M28" s="40" t="s">
        <v>28</v>
      </c>
      <c r="N28" s="44" t="s">
        <v>150</v>
      </c>
    </row>
    <row r="29" spans="1:14" x14ac:dyDescent="0.2">
      <c r="A29" s="40" t="str">
        <f>IFERROR(INDEX(winkelwagen!I:I,MATCH(B29 &amp; " (" &amp; D29 &amp; " " &amp; E29 &amp; ")",winkelwagen!F:F,0)),"")</f>
        <v/>
      </c>
      <c r="B29" s="40" t="s">
        <v>76</v>
      </c>
      <c r="C29" s="46" t="s">
        <v>74</v>
      </c>
      <c r="D29">
        <v>5</v>
      </c>
      <c r="E29" s="80" t="s">
        <v>209</v>
      </c>
      <c r="G29">
        <v>1</v>
      </c>
      <c r="K29" s="41">
        <v>7.4</v>
      </c>
      <c r="L29" s="40">
        <v>0.21</v>
      </c>
      <c r="M29" s="40" t="s">
        <v>76</v>
      </c>
      <c r="N29" s="44" t="s">
        <v>76</v>
      </c>
    </row>
    <row r="30" spans="1:14" x14ac:dyDescent="0.2">
      <c r="A30" s="40" t="str">
        <f>IFERROR(INDEX(winkelwagen!I:I,MATCH(B30 &amp; " (" &amp; D30 &amp; " " &amp; E30 &amp; ")",winkelwagen!F:F,0)),"")</f>
        <v/>
      </c>
      <c r="B30" s="40" t="s">
        <v>82</v>
      </c>
      <c r="C30" s="40" t="s">
        <v>80</v>
      </c>
      <c r="D30">
        <v>1</v>
      </c>
      <c r="E30" s="80" t="s">
        <v>213</v>
      </c>
      <c r="G30">
        <v>4</v>
      </c>
      <c r="K30" s="45">
        <v>2.9</v>
      </c>
      <c r="L30" s="40">
        <v>0.21</v>
      </c>
      <c r="M30" s="40" t="s">
        <v>82</v>
      </c>
      <c r="N30" s="44" t="s">
        <v>83</v>
      </c>
    </row>
    <row r="31" spans="1:14" x14ac:dyDescent="0.2">
      <c r="B31" s="48"/>
    </row>
    <row r="32" spans="1:14" x14ac:dyDescent="0.2">
      <c r="B32" s="48"/>
    </row>
    <row r="35" spans="2:2" x14ac:dyDescent="0.2">
      <c r="B35" s="48"/>
    </row>
    <row r="36" spans="2:2" x14ac:dyDescent="0.2">
      <c r="B36" s="48"/>
    </row>
    <row r="37" spans="2:2" x14ac:dyDescent="0.2">
      <c r="B37" s="49"/>
    </row>
    <row r="38" spans="2:2" x14ac:dyDescent="0.2">
      <c r="B38" s="49"/>
    </row>
    <row r="39" spans="2:2" x14ac:dyDescent="0.2">
      <c r="B39" s="49"/>
    </row>
    <row r="40" spans="2:2" x14ac:dyDescent="0.2">
      <c r="B40" s="49"/>
    </row>
    <row r="41" spans="2:2" x14ac:dyDescent="0.2">
      <c r="B41" s="49"/>
    </row>
    <row r="42" spans="2:2" x14ac:dyDescent="0.2">
      <c r="B42" s="49"/>
    </row>
  </sheetData>
  <sortState ref="A2:J30">
    <sortCondition ref="B1"/>
  </sortState>
  <pageMargins left="0.7" right="0.7" top="0.75" bottom="0.75" header="0.3" footer="0.3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pageSetUpPr autoPageBreaks="0"/>
  </sheetPr>
  <dimension ref="A1:K28"/>
  <sheetViews>
    <sheetView showGridLines="0" showRowColHeaders="0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1:11" ht="32.1" customHeight="1" x14ac:dyDescent="0.2">
      <c r="A1" s="57"/>
      <c r="F1" s="3"/>
    </row>
    <row r="2" spans="1:11" ht="18" customHeight="1" thickBot="1" x14ac:dyDescent="0.25">
      <c r="B2" s="21"/>
      <c r="C2" s="69"/>
      <c r="D2" s="14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1:11" x14ac:dyDescent="0.2">
      <c r="B3" s="15"/>
      <c r="C3" s="58" t="str">
        <f>HYPERLINK("","home")</f>
        <v>home</v>
      </c>
      <c r="D3" s="2"/>
      <c r="E3" s="1"/>
      <c r="F3" s="1"/>
      <c r="G3" s="1"/>
      <c r="H3" s="1"/>
      <c r="I3" s="1"/>
      <c r="J3" s="1"/>
      <c r="K3" s="1"/>
    </row>
    <row r="4" spans="1:11" ht="12.75" customHeight="1" x14ac:dyDescent="0.2">
      <c r="B4" s="7" t="s">
        <v>2</v>
      </c>
      <c r="C4" s="75" t="str">
        <f>HYPERLINK("","bloemen, snijgroen en overig")</f>
        <v>bloemen, snijgroen en overig</v>
      </c>
      <c r="D4" s="2"/>
      <c r="E4" s="1"/>
      <c r="F4" s="85" t="s">
        <v>200</v>
      </c>
      <c r="G4" s="85"/>
      <c r="H4" s="85"/>
      <c r="I4" s="85"/>
      <c r="J4" s="85"/>
      <c r="K4" s="72"/>
    </row>
    <row r="5" spans="1:11" ht="12.75" customHeight="1" x14ac:dyDescent="0.2">
      <c r="B5" s="7"/>
      <c r="C5" s="59" t="str">
        <f>HYPERLINK("","    bloemen")</f>
        <v xml:space="preserve">    bloemen</v>
      </c>
      <c r="D5" s="2"/>
      <c r="E5" s="1"/>
      <c r="F5" s="85"/>
      <c r="G5" s="85"/>
      <c r="H5" s="85"/>
      <c r="I5" s="85"/>
      <c r="J5" s="85"/>
      <c r="K5" s="72"/>
    </row>
    <row r="6" spans="1:11" ht="12.75" customHeight="1" x14ac:dyDescent="0.2">
      <c r="B6" s="7"/>
      <c r="C6" s="59" t="str">
        <f>HYPERLINK("","    snijgroen")</f>
        <v xml:space="preserve">    snijgroen</v>
      </c>
      <c r="D6" s="2"/>
      <c r="E6" s="1"/>
      <c r="F6" s="85"/>
      <c r="G6" s="85"/>
      <c r="H6" s="85"/>
      <c r="I6" s="85"/>
      <c r="J6" s="85"/>
      <c r="K6" s="72"/>
    </row>
    <row r="7" spans="1:11" ht="12.75" customHeight="1" x14ac:dyDescent="0.2">
      <c r="B7" s="7"/>
      <c r="C7" s="59" t="str">
        <f>HYPERLINK("","planten")</f>
        <v>planten</v>
      </c>
      <c r="D7" s="2"/>
      <c r="E7" s="1"/>
      <c r="F7" s="85"/>
      <c r="G7" s="85"/>
      <c r="H7" s="85"/>
      <c r="I7" s="85"/>
      <c r="J7" s="85"/>
      <c r="K7" s="72"/>
    </row>
    <row r="8" spans="1:11" ht="12.75" customHeight="1" x14ac:dyDescent="0.2">
      <c r="B8" s="7"/>
      <c r="C8" s="60" t="str">
        <f>HYPERLINK("","bloemisterijartikelen")</f>
        <v>bloemisterijartikelen</v>
      </c>
      <c r="D8" s="2"/>
      <c r="E8" s="1"/>
      <c r="F8" s="85"/>
      <c r="G8" s="85"/>
      <c r="H8" s="85"/>
      <c r="I8" s="85"/>
      <c r="J8" s="85"/>
      <c r="K8" s="72"/>
    </row>
    <row r="9" spans="1:11" x14ac:dyDescent="0.2">
      <c r="B9" s="22"/>
      <c r="C9" s="65"/>
      <c r="D9" s="2"/>
      <c r="E9" s="1"/>
      <c r="F9" s="1"/>
      <c r="G9" s="1"/>
      <c r="H9" s="1"/>
      <c r="I9" s="1"/>
      <c r="J9" s="1"/>
      <c r="K9" s="1"/>
    </row>
    <row r="10" spans="1:11" ht="13.5" thickBot="1" x14ac:dyDescent="0.25">
      <c r="B10" s="23"/>
      <c r="C10" s="61" t="str">
        <f>HYPERLINK("","winkelwagen")</f>
        <v>winkelwagen</v>
      </c>
      <c r="D10" s="2"/>
      <c r="E10" s="1"/>
      <c r="F10" s="1"/>
      <c r="G10" s="1"/>
      <c r="H10" s="1"/>
      <c r="I10" s="1"/>
      <c r="J10" s="1"/>
      <c r="K10" s="1"/>
    </row>
    <row r="11" spans="1:11" x14ac:dyDescent="0.2">
      <c r="C11" s="27"/>
      <c r="D11" s="2"/>
      <c r="E11" s="1"/>
      <c r="F11" s="1"/>
      <c r="G11" s="1"/>
      <c r="H11" s="1"/>
      <c r="I11" s="1"/>
      <c r="J11" s="1"/>
      <c r="K11" s="1"/>
    </row>
    <row r="12" spans="1:11" x14ac:dyDescent="0.2">
      <c r="B12" s="19"/>
      <c r="C12" s="66"/>
      <c r="D12" s="2"/>
      <c r="E12" s="1"/>
      <c r="F12" s="1"/>
      <c r="G12" s="1"/>
      <c r="H12" s="1"/>
      <c r="I12" s="1"/>
      <c r="J12" s="1"/>
      <c r="K12" s="1"/>
    </row>
    <row r="13" spans="1:11" x14ac:dyDescent="0.2">
      <c r="B13" s="19"/>
      <c r="C13" s="66"/>
      <c r="D13" s="2"/>
      <c r="E13" s="1"/>
      <c r="F13" s="1"/>
      <c r="G13" s="1"/>
      <c r="H13" s="1"/>
      <c r="I13" s="1"/>
      <c r="J13" s="1"/>
      <c r="K13" s="1"/>
    </row>
    <row r="14" spans="1:11" x14ac:dyDescent="0.2">
      <c r="B14" s="19"/>
      <c r="C14" s="66"/>
      <c r="D14" s="2"/>
      <c r="E14" s="1"/>
      <c r="F14" s="1"/>
      <c r="G14" s="1"/>
      <c r="H14" s="1"/>
      <c r="I14" s="1"/>
      <c r="J14" s="1"/>
      <c r="K14" s="1"/>
    </row>
    <row r="15" spans="1:11" x14ac:dyDescent="0.2">
      <c r="B15" s="19"/>
      <c r="C15" s="66"/>
      <c r="D15" s="2"/>
      <c r="E15" s="1"/>
      <c r="F15" s="1"/>
      <c r="G15" s="1"/>
      <c r="H15" s="1"/>
      <c r="I15" s="1"/>
      <c r="J15" s="1"/>
      <c r="K15" s="1"/>
    </row>
    <row r="16" spans="1:11" x14ac:dyDescent="0.2">
      <c r="B16" s="19"/>
      <c r="C16" s="66"/>
      <c r="D16" s="2"/>
      <c r="E16" s="1"/>
      <c r="F16" s="1"/>
      <c r="G16" s="1"/>
      <c r="H16" s="1"/>
      <c r="I16" s="1"/>
      <c r="J16" s="1"/>
      <c r="K16" s="1"/>
    </row>
    <row r="17" spans="2:11" x14ac:dyDescent="0.2">
      <c r="B17" s="19"/>
      <c r="C17" s="66"/>
      <c r="D17" s="2"/>
      <c r="E17" s="1"/>
      <c r="F17" s="1"/>
      <c r="G17" s="1"/>
      <c r="H17" s="1"/>
      <c r="I17" s="1"/>
      <c r="J17" s="1"/>
      <c r="K17" s="1"/>
    </row>
    <row r="18" spans="2:11" x14ac:dyDescent="0.2">
      <c r="B18" s="19"/>
      <c r="C18" s="66"/>
      <c r="D18" s="2"/>
      <c r="E18" s="1"/>
      <c r="F18" s="1"/>
      <c r="G18" s="1"/>
      <c r="H18" s="1"/>
      <c r="I18" s="1"/>
      <c r="J18" s="1"/>
      <c r="K18" s="1"/>
    </row>
    <row r="19" spans="2:11" x14ac:dyDescent="0.2">
      <c r="B19" s="20"/>
      <c r="C19" s="70"/>
      <c r="D19" s="2"/>
      <c r="E19" s="1"/>
      <c r="F19" s="1"/>
      <c r="G19" s="1"/>
      <c r="H19" s="1"/>
      <c r="I19" s="1"/>
      <c r="J19" s="1"/>
      <c r="K19" s="1"/>
    </row>
    <row r="20" spans="2:11" x14ac:dyDescent="0.2">
      <c r="B20" s="20"/>
      <c r="C20" s="9"/>
      <c r="D20" s="2"/>
      <c r="E20" s="1"/>
      <c r="F20" s="1"/>
      <c r="G20" s="1"/>
      <c r="H20" s="1"/>
      <c r="I20" s="1"/>
      <c r="J20" s="1"/>
      <c r="K20" s="1"/>
    </row>
    <row r="21" spans="2:11" x14ac:dyDescent="0.2">
      <c r="B21" s="10"/>
      <c r="C21" s="9"/>
      <c r="D21" s="2"/>
      <c r="E21" s="1"/>
      <c r="F21" s="1"/>
      <c r="G21" s="1"/>
      <c r="H21" s="1"/>
      <c r="I21" s="1"/>
      <c r="J21" s="1"/>
      <c r="K21" s="1"/>
    </row>
    <row r="22" spans="2:11" ht="12.75" customHeight="1" thickBot="1" x14ac:dyDescent="0.25">
      <c r="B22" s="10"/>
      <c r="C22" s="11"/>
      <c r="D22" s="2"/>
      <c r="E22" s="1"/>
      <c r="F22" s="1"/>
      <c r="G22" s="1"/>
      <c r="H22" s="1"/>
      <c r="I22" s="1"/>
      <c r="J22" s="1"/>
      <c r="K22" s="1"/>
    </row>
    <row r="23" spans="2:11" ht="13.5" thickBot="1" x14ac:dyDescent="0.25">
      <c r="B23" s="20"/>
      <c r="C23" s="9"/>
      <c r="D23" s="2"/>
      <c r="E23" s="4"/>
      <c r="F23" s="71" t="str">
        <f>HYPERLINK("","bloemen")</f>
        <v>bloemen</v>
      </c>
      <c r="G23" s="4"/>
      <c r="H23" s="73" t="str">
        <f>HYPERLINK("","snijgroen")</f>
        <v>snijgroen</v>
      </c>
      <c r="I23" s="4"/>
      <c r="J23" s="1"/>
      <c r="K23" s="1"/>
    </row>
    <row r="24" spans="2:11" x14ac:dyDescent="0.2">
      <c r="B24" s="20"/>
      <c r="C24" s="9"/>
      <c r="D24" s="2"/>
      <c r="E24" s="1"/>
      <c r="F24" s="1"/>
      <c r="G24" s="1"/>
      <c r="H24" s="1"/>
      <c r="I24" s="1"/>
      <c r="J24" s="1"/>
      <c r="K24" s="1"/>
    </row>
    <row r="25" spans="2:11" x14ac:dyDescent="0.2">
      <c r="B25" s="20"/>
      <c r="C25" s="9"/>
      <c r="D25" s="2"/>
    </row>
    <row r="26" spans="2:11" x14ac:dyDescent="0.2">
      <c r="B26" s="20"/>
      <c r="C26" s="12"/>
      <c r="D26" s="2"/>
    </row>
    <row r="27" spans="2:11" x14ac:dyDescent="0.2">
      <c r="B27" s="20"/>
      <c r="C27" s="8"/>
      <c r="D27" s="2"/>
    </row>
    <row r="28" spans="2:11" x14ac:dyDescent="0.2">
      <c r="D28" s="2"/>
    </row>
  </sheetData>
  <sheetProtection sheet="1" objects="1" scenarios="1"/>
  <dataConsolidate/>
  <mergeCells count="2">
    <mergeCell ref="E2:K2"/>
    <mergeCell ref="F4:J8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pageSetUpPr autoPageBreaks="0"/>
  </sheetPr>
  <dimension ref="A1:K39"/>
  <sheetViews>
    <sheetView showGridLines="0" showRowColHeaders="0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1:11" ht="32.1" customHeight="1" x14ac:dyDescent="0.2">
      <c r="A1" s="57"/>
      <c r="F1" s="3"/>
    </row>
    <row r="2" spans="1:11" ht="18" customHeight="1" thickBot="1" x14ac:dyDescent="0.25">
      <c r="B2" s="21"/>
      <c r="C2" s="69"/>
      <c r="D2" s="14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1:11" x14ac:dyDescent="0.2">
      <c r="B3" s="15"/>
      <c r="C3" s="58" t="str">
        <f>HYPERLINK("","home")</f>
        <v>home</v>
      </c>
      <c r="D3" s="2"/>
      <c r="E3" s="1"/>
      <c r="F3" s="1"/>
      <c r="G3" s="1"/>
      <c r="H3" s="1"/>
      <c r="I3" s="1"/>
      <c r="J3" s="1"/>
      <c r="K3" s="1"/>
    </row>
    <row r="4" spans="1:11" ht="12.75" customHeight="1" x14ac:dyDescent="0.2">
      <c r="B4" s="7"/>
      <c r="C4" s="74" t="str">
        <f>HYPERLINK("","bloemen, snijgroen en overig")</f>
        <v>bloemen, snijgroen en overig</v>
      </c>
      <c r="D4" s="2"/>
      <c r="E4" s="1"/>
      <c r="F4" s="85" t="s">
        <v>191</v>
      </c>
      <c r="G4" s="85"/>
      <c r="H4" s="85"/>
      <c r="I4" s="85"/>
      <c r="J4" s="85"/>
      <c r="K4" s="72"/>
    </row>
    <row r="5" spans="1:11" ht="12.75" customHeight="1" x14ac:dyDescent="0.2">
      <c r="B5" s="7" t="s">
        <v>2</v>
      </c>
      <c r="C5" s="64" t="str">
        <f>HYPERLINK("","planten")</f>
        <v>planten</v>
      </c>
      <c r="D5" s="2"/>
      <c r="E5" s="1"/>
      <c r="F5" s="85"/>
      <c r="G5" s="85"/>
      <c r="H5" s="85"/>
      <c r="I5" s="85"/>
      <c r="J5" s="85"/>
      <c r="K5" s="72"/>
    </row>
    <row r="6" spans="1:11" ht="12.75" customHeight="1" x14ac:dyDescent="0.2">
      <c r="B6" s="7"/>
      <c r="C6" s="59" t="str">
        <f>HYPERLINK("","    bladplanten")</f>
        <v xml:space="preserve">    bladplanten</v>
      </c>
      <c r="D6" s="2"/>
      <c r="E6" s="1"/>
      <c r="F6" s="85"/>
      <c r="G6" s="85"/>
      <c r="H6" s="85"/>
      <c r="I6" s="85"/>
      <c r="J6" s="85"/>
      <c r="K6" s="72"/>
    </row>
    <row r="7" spans="1:11" ht="12.75" customHeight="1" x14ac:dyDescent="0.2">
      <c r="B7" s="7"/>
      <c r="C7" s="59" t="str">
        <f>HYPERLINK("","    bloeiende planten")</f>
        <v xml:space="preserve">    bloeiende planten</v>
      </c>
      <c r="D7" s="2"/>
      <c r="E7" s="1"/>
      <c r="F7" s="85"/>
      <c r="G7" s="85"/>
      <c r="H7" s="85"/>
      <c r="I7" s="85"/>
      <c r="J7" s="85"/>
      <c r="K7" s="72"/>
    </row>
    <row r="8" spans="1:11" ht="12.75" customHeight="1" x14ac:dyDescent="0.2">
      <c r="B8" s="7"/>
      <c r="C8" s="59" t="str">
        <f>HYPERLINK("","    cactussen/succulenten")</f>
        <v xml:space="preserve">    cactussen/succulenten</v>
      </c>
      <c r="D8" s="2"/>
      <c r="E8" s="1"/>
      <c r="F8" s="85"/>
      <c r="G8" s="85"/>
      <c r="H8" s="85"/>
      <c r="I8" s="85"/>
      <c r="J8" s="85"/>
      <c r="K8" s="72"/>
    </row>
    <row r="9" spans="1:11" x14ac:dyDescent="0.2">
      <c r="B9" s="7"/>
      <c r="C9" s="59" t="str">
        <f>HYPERLINK("","    perkplanten")</f>
        <v xml:space="preserve">    perkplanten</v>
      </c>
      <c r="D9" s="2"/>
      <c r="E9" s="1"/>
      <c r="F9" s="1"/>
      <c r="G9" s="1"/>
      <c r="H9" s="1"/>
      <c r="I9" s="1"/>
      <c r="J9" s="1"/>
      <c r="K9" s="1"/>
    </row>
    <row r="10" spans="1:11" x14ac:dyDescent="0.2">
      <c r="B10" s="7"/>
      <c r="C10" s="60" t="str">
        <f>HYPERLINK("","bloemisterijartikelen")</f>
        <v>bloemisterijartikelen</v>
      </c>
      <c r="D10" s="2"/>
      <c r="E10" s="1"/>
      <c r="F10" s="1"/>
      <c r="G10" s="1"/>
      <c r="H10" s="1"/>
      <c r="I10" s="1"/>
      <c r="J10" s="1"/>
      <c r="K10" s="1"/>
    </row>
    <row r="11" spans="1:11" x14ac:dyDescent="0.2">
      <c r="B11" s="22"/>
      <c r="C11" s="65"/>
      <c r="D11" s="2"/>
      <c r="E11" s="1"/>
      <c r="F11" s="1"/>
      <c r="G11" s="1"/>
      <c r="H11" s="1"/>
      <c r="I11" s="1"/>
      <c r="J11" s="1"/>
      <c r="K11" s="1"/>
    </row>
    <row r="12" spans="1:11" ht="13.5" thickBot="1" x14ac:dyDescent="0.25">
      <c r="B12" s="23"/>
      <c r="C12" s="61" t="str">
        <f>HYPERLINK("","winkelwagen")</f>
        <v>winkelwagen</v>
      </c>
      <c r="D12" s="2"/>
      <c r="E12" s="1"/>
      <c r="F12" s="1"/>
      <c r="G12" s="1"/>
      <c r="H12" s="1"/>
      <c r="I12" s="1"/>
      <c r="J12" s="1"/>
      <c r="K12" s="1"/>
    </row>
    <row r="13" spans="1:11" x14ac:dyDescent="0.2">
      <c r="B13" s="19"/>
      <c r="C13" s="66"/>
      <c r="D13" s="2"/>
      <c r="E13" s="1"/>
      <c r="F13" s="1"/>
      <c r="G13" s="1"/>
      <c r="H13" s="1"/>
      <c r="I13" s="1"/>
      <c r="J13" s="1"/>
      <c r="K13" s="1"/>
    </row>
    <row r="14" spans="1:11" x14ac:dyDescent="0.2">
      <c r="B14" s="19"/>
      <c r="C14" s="66"/>
      <c r="D14" s="2"/>
      <c r="E14" s="1"/>
      <c r="F14" s="1"/>
      <c r="G14" s="1"/>
      <c r="H14" s="1"/>
      <c r="I14" s="1"/>
      <c r="J14" s="1"/>
      <c r="K14" s="1"/>
    </row>
    <row r="15" spans="1:11" x14ac:dyDescent="0.2">
      <c r="B15" s="19"/>
      <c r="C15" s="66"/>
      <c r="D15" s="2"/>
      <c r="E15" s="1"/>
      <c r="F15" s="1"/>
      <c r="G15" s="1"/>
      <c r="H15" s="1"/>
      <c r="I15" s="1"/>
      <c r="J15" s="1"/>
      <c r="K15" s="1"/>
    </row>
    <row r="16" spans="1:11" x14ac:dyDescent="0.2">
      <c r="B16" s="19"/>
      <c r="C16" s="66"/>
      <c r="D16" s="2"/>
      <c r="E16" s="1"/>
      <c r="F16" s="1"/>
      <c r="G16" s="1"/>
      <c r="H16" s="1"/>
      <c r="I16" s="1"/>
      <c r="J16" s="1"/>
      <c r="K16" s="1"/>
    </row>
    <row r="17" spans="2:11" x14ac:dyDescent="0.2">
      <c r="B17" s="19"/>
      <c r="C17" s="66"/>
      <c r="D17" s="2"/>
      <c r="E17" s="1"/>
      <c r="F17" s="1"/>
      <c r="G17" s="1"/>
      <c r="H17" s="1"/>
      <c r="I17" s="1"/>
      <c r="J17" s="1"/>
      <c r="K17" s="1"/>
    </row>
    <row r="18" spans="2:11" x14ac:dyDescent="0.2">
      <c r="B18" s="19"/>
      <c r="C18" s="66"/>
      <c r="D18" s="2"/>
      <c r="E18" s="1"/>
      <c r="F18" s="1"/>
      <c r="G18" s="1"/>
      <c r="H18" s="1"/>
      <c r="I18" s="1"/>
      <c r="J18" s="1"/>
      <c r="K18" s="1"/>
    </row>
    <row r="19" spans="2:11" x14ac:dyDescent="0.2">
      <c r="B19" s="19"/>
      <c r="C19" s="66"/>
      <c r="D19" s="2"/>
      <c r="E19" s="1"/>
      <c r="F19" s="1"/>
      <c r="G19" s="1"/>
      <c r="H19" s="1"/>
      <c r="I19" s="1"/>
      <c r="J19" s="1"/>
      <c r="K19" s="1"/>
    </row>
    <row r="20" spans="2:11" x14ac:dyDescent="0.2">
      <c r="B20" s="20"/>
      <c r="C20" s="70"/>
      <c r="D20" s="2"/>
      <c r="E20" s="1"/>
      <c r="F20" s="1"/>
      <c r="G20" s="1"/>
      <c r="H20" s="1"/>
      <c r="I20" s="1"/>
      <c r="J20" s="1"/>
      <c r="K20" s="1"/>
    </row>
    <row r="21" spans="2:11" x14ac:dyDescent="0.2">
      <c r="B21" s="20"/>
      <c r="C21" s="9"/>
      <c r="D21" s="2"/>
      <c r="E21" s="1"/>
      <c r="F21" s="1"/>
      <c r="G21" s="1"/>
      <c r="H21" s="1"/>
      <c r="I21" s="1"/>
      <c r="J21" s="1"/>
      <c r="K21" s="1"/>
    </row>
    <row r="22" spans="2:11" ht="12.75" customHeight="1" thickBot="1" x14ac:dyDescent="0.25">
      <c r="B22" s="10"/>
      <c r="C22" s="9"/>
      <c r="D22" s="2"/>
      <c r="E22" s="1"/>
      <c r="F22" s="1"/>
      <c r="G22" s="1"/>
      <c r="H22" s="1"/>
      <c r="I22" s="1"/>
      <c r="J22" s="1"/>
      <c r="K22" s="1"/>
    </row>
    <row r="23" spans="2:11" ht="13.5" thickBot="1" x14ac:dyDescent="0.25">
      <c r="B23" s="10"/>
      <c r="C23" s="11"/>
      <c r="D23" s="2"/>
      <c r="E23" s="4"/>
      <c r="F23" s="73" t="str">
        <f>HYPERLINK("","bladplanten")</f>
        <v>bladplanten</v>
      </c>
      <c r="G23" s="4"/>
      <c r="H23" s="73" t="str">
        <f>HYPERLINK("","bloeiende planten")</f>
        <v>bloeiende planten</v>
      </c>
      <c r="I23" s="4"/>
      <c r="J23" s="73" t="str">
        <f>HYPERLINK("","cactussen/succulenten")</f>
        <v>cactussen/succulenten</v>
      </c>
      <c r="K23" s="1"/>
    </row>
    <row r="24" spans="2:11" x14ac:dyDescent="0.2">
      <c r="B24" s="20"/>
      <c r="C24" s="9"/>
      <c r="D24" s="2"/>
      <c r="E24" s="1"/>
      <c r="F24" s="1"/>
      <c r="G24" s="1"/>
      <c r="H24" s="1"/>
      <c r="I24" s="1"/>
      <c r="J24" s="1"/>
      <c r="K24" s="1"/>
    </row>
    <row r="25" spans="2:11" x14ac:dyDescent="0.2">
      <c r="B25" s="20"/>
      <c r="C25" s="9"/>
      <c r="D25" s="2"/>
      <c r="E25" s="1"/>
      <c r="F25" s="1"/>
      <c r="G25" s="1"/>
      <c r="H25" s="1"/>
      <c r="I25" s="1"/>
      <c r="J25" s="1"/>
      <c r="K25" s="1"/>
    </row>
    <row r="26" spans="2:11" x14ac:dyDescent="0.2">
      <c r="B26" s="20"/>
      <c r="C26" s="9"/>
      <c r="D26" s="2"/>
      <c r="E26" s="1"/>
      <c r="F26" s="1"/>
      <c r="G26" s="1"/>
      <c r="H26" s="1"/>
      <c r="I26" s="1"/>
      <c r="J26" s="1"/>
      <c r="K26" s="1"/>
    </row>
    <row r="27" spans="2:11" x14ac:dyDescent="0.2">
      <c r="B27" s="20"/>
      <c r="C27" s="12"/>
      <c r="D27" s="2"/>
      <c r="E27" s="1"/>
      <c r="F27" s="1"/>
      <c r="G27" s="1"/>
      <c r="H27" s="1"/>
      <c r="I27" s="1"/>
      <c r="J27" s="1"/>
      <c r="K27" s="1"/>
    </row>
    <row r="28" spans="2:11" x14ac:dyDescent="0.2">
      <c r="B28" s="20"/>
      <c r="C28" s="8"/>
      <c r="D28" s="2"/>
      <c r="E28" s="1"/>
      <c r="F28" s="1"/>
      <c r="G28" s="1"/>
      <c r="H28" s="1"/>
      <c r="I28" s="1"/>
      <c r="J28" s="1"/>
      <c r="K28" s="1"/>
    </row>
    <row r="29" spans="2:11" x14ac:dyDescent="0.2">
      <c r="E29" s="1"/>
      <c r="F29" s="1"/>
      <c r="G29" s="1"/>
      <c r="H29" s="1"/>
      <c r="I29" s="1"/>
      <c r="J29" s="1"/>
      <c r="K29" s="1"/>
    </row>
    <row r="30" spans="2:11" x14ac:dyDescent="0.2">
      <c r="E30" s="1"/>
      <c r="F30" s="1"/>
      <c r="G30" s="1"/>
      <c r="H30" s="1"/>
      <c r="I30" s="1"/>
      <c r="J30" s="1"/>
      <c r="K30" s="1"/>
    </row>
    <row r="31" spans="2:11" x14ac:dyDescent="0.2">
      <c r="E31" s="1"/>
      <c r="F31" s="1"/>
      <c r="G31" s="1"/>
      <c r="H31" s="1"/>
      <c r="I31" s="1"/>
      <c r="J31" s="1"/>
      <c r="K31" s="1"/>
    </row>
    <row r="32" spans="2:11" x14ac:dyDescent="0.2">
      <c r="E32" s="1"/>
      <c r="F32" s="1"/>
      <c r="G32" s="1"/>
      <c r="H32" s="1"/>
      <c r="I32" s="1"/>
      <c r="J32" s="1"/>
      <c r="K32" s="1"/>
    </row>
    <row r="33" spans="5:11" x14ac:dyDescent="0.2">
      <c r="E33" s="1"/>
      <c r="F33" s="1"/>
      <c r="G33" s="1"/>
      <c r="H33" s="1"/>
      <c r="I33" s="1"/>
      <c r="J33" s="1"/>
      <c r="K33" s="1"/>
    </row>
    <row r="34" spans="5:11" x14ac:dyDescent="0.2">
      <c r="E34" s="1"/>
      <c r="F34" s="1"/>
      <c r="G34" s="1"/>
      <c r="H34" s="1"/>
      <c r="I34" s="1"/>
      <c r="J34" s="1"/>
      <c r="K34" s="1"/>
    </row>
    <row r="35" spans="5:11" x14ac:dyDescent="0.2">
      <c r="E35" s="1"/>
      <c r="F35" s="1"/>
      <c r="G35" s="1"/>
      <c r="H35" s="1"/>
      <c r="I35" s="1"/>
      <c r="J35" s="1"/>
      <c r="K35" s="1"/>
    </row>
    <row r="36" spans="5:11" x14ac:dyDescent="0.2">
      <c r="E36" s="1"/>
      <c r="F36" s="1"/>
      <c r="G36" s="1"/>
      <c r="H36" s="1"/>
      <c r="I36" s="1"/>
      <c r="J36" s="1"/>
      <c r="K36" s="1"/>
    </row>
    <row r="37" spans="5:11" ht="13.5" thickBot="1" x14ac:dyDescent="0.25">
      <c r="E37" s="1"/>
      <c r="F37" s="1"/>
      <c r="G37" s="1"/>
      <c r="H37" s="1"/>
      <c r="I37" s="1"/>
      <c r="J37" s="1"/>
      <c r="K37" s="1"/>
    </row>
    <row r="38" spans="5:11" ht="13.5" thickBot="1" x14ac:dyDescent="0.25">
      <c r="E38" s="1"/>
      <c r="F38" s="1"/>
      <c r="G38" s="1"/>
      <c r="H38" s="73" t="str">
        <f>HYPERLINK("","perkplanten")</f>
        <v>perkplanten</v>
      </c>
      <c r="I38" s="1"/>
      <c r="J38" s="1"/>
      <c r="K38" s="1"/>
    </row>
    <row r="39" spans="5:11" x14ac:dyDescent="0.2">
      <c r="E39" s="1"/>
      <c r="F39" s="1"/>
      <c r="G39" s="1"/>
      <c r="H39" s="1"/>
      <c r="I39" s="1"/>
      <c r="J39" s="1"/>
      <c r="K39" s="1"/>
    </row>
  </sheetData>
  <sheetProtection sheet="1" objects="1" scenarios="1"/>
  <dataConsolidate/>
  <mergeCells count="2">
    <mergeCell ref="E2:K2"/>
    <mergeCell ref="F4:J8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pageSetUpPr autoPageBreaks="0"/>
  </sheetPr>
  <dimension ref="A1:K39"/>
  <sheetViews>
    <sheetView showGridLines="0" showRowColHeaders="0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1:11" ht="32.1" customHeight="1" x14ac:dyDescent="0.2">
      <c r="A1" s="57"/>
      <c r="F1" s="3"/>
    </row>
    <row r="2" spans="1:11" ht="18" customHeight="1" thickBot="1" x14ac:dyDescent="0.25">
      <c r="B2" s="21"/>
      <c r="C2" s="69"/>
      <c r="D2" s="14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1:11" x14ac:dyDescent="0.2">
      <c r="B3" s="15"/>
      <c r="C3" s="58" t="str">
        <f>HYPERLINK("","home")</f>
        <v>home</v>
      </c>
      <c r="D3" s="2"/>
      <c r="E3" s="1"/>
      <c r="F3" s="1"/>
      <c r="G3" s="1"/>
      <c r="H3" s="1"/>
      <c r="I3" s="1"/>
      <c r="J3" s="1"/>
      <c r="K3" s="1"/>
    </row>
    <row r="4" spans="1:11" ht="12.75" customHeight="1" x14ac:dyDescent="0.2">
      <c r="B4" s="7"/>
      <c r="C4" s="74" t="str">
        <f>HYPERLINK("","bloemen, snijgroen en overig")</f>
        <v>bloemen, snijgroen en overig</v>
      </c>
      <c r="D4" s="2"/>
      <c r="E4" s="1"/>
      <c r="F4" s="85" t="s">
        <v>192</v>
      </c>
      <c r="G4" s="85"/>
      <c r="H4" s="85"/>
      <c r="I4" s="85"/>
      <c r="J4" s="85"/>
      <c r="K4" s="72"/>
    </row>
    <row r="5" spans="1:11" ht="12.75" customHeight="1" x14ac:dyDescent="0.2">
      <c r="B5" s="7"/>
      <c r="C5" s="59" t="str">
        <f>HYPERLINK("","planten")</f>
        <v>planten</v>
      </c>
      <c r="D5" s="2"/>
      <c r="E5" s="1"/>
      <c r="F5" s="85"/>
      <c r="G5" s="85"/>
      <c r="H5" s="85"/>
      <c r="I5" s="85"/>
      <c r="J5" s="85"/>
      <c r="K5" s="72"/>
    </row>
    <row r="6" spans="1:11" ht="12.75" customHeight="1" x14ac:dyDescent="0.2">
      <c r="B6" s="7" t="s">
        <v>2</v>
      </c>
      <c r="C6" s="67" t="str">
        <f>HYPERLINK("","bloemisterijartikelen")</f>
        <v>bloemisterijartikelen</v>
      </c>
      <c r="D6" s="2"/>
      <c r="E6" s="1"/>
      <c r="F6" s="85"/>
      <c r="G6" s="85"/>
      <c r="H6" s="85"/>
      <c r="I6" s="85"/>
      <c r="J6" s="85"/>
      <c r="K6" s="72"/>
    </row>
    <row r="7" spans="1:11" ht="12.75" customHeight="1" x14ac:dyDescent="0.2">
      <c r="B7" s="7"/>
      <c r="C7" s="60" t="str">
        <f>HYPERLINK("","    decoratie")</f>
        <v xml:space="preserve">    decoratie</v>
      </c>
      <c r="D7" s="2"/>
      <c r="E7" s="1"/>
      <c r="F7" s="85"/>
      <c r="G7" s="85"/>
      <c r="H7" s="85"/>
      <c r="I7" s="85"/>
      <c r="J7" s="85"/>
      <c r="K7" s="72"/>
    </row>
    <row r="8" spans="1:11" ht="12.75" customHeight="1" x14ac:dyDescent="0.2">
      <c r="B8" s="7"/>
      <c r="C8" s="60" t="str">
        <f>HYPERLINK("","    hulpmiddelen")</f>
        <v xml:space="preserve">    hulpmiddelen</v>
      </c>
      <c r="D8" s="2"/>
      <c r="E8" s="1"/>
      <c r="F8" s="85"/>
      <c r="G8" s="85"/>
      <c r="H8" s="85"/>
      <c r="I8" s="85"/>
      <c r="J8" s="85"/>
      <c r="K8" s="72"/>
    </row>
    <row r="9" spans="1:11" x14ac:dyDescent="0.2">
      <c r="B9" s="7"/>
      <c r="C9" s="60" t="str">
        <f>HYPERLINK("","    kransen")</f>
        <v xml:space="preserve">    kransen</v>
      </c>
      <c r="D9" s="2"/>
      <c r="E9" s="1"/>
      <c r="F9" s="1"/>
      <c r="G9" s="1"/>
      <c r="H9" s="1"/>
      <c r="I9" s="1"/>
      <c r="J9" s="1"/>
      <c r="K9" s="1"/>
    </row>
    <row r="10" spans="1:11" x14ac:dyDescent="0.2">
      <c r="B10" s="7"/>
      <c r="C10" s="60" t="str">
        <f>HYPERLINK("","    pot, vaas, schaal")</f>
        <v xml:space="preserve">    pot, vaas, schaal</v>
      </c>
      <c r="D10" s="2"/>
      <c r="E10" s="1"/>
      <c r="F10" s="1"/>
      <c r="G10" s="1"/>
      <c r="H10" s="1"/>
      <c r="I10" s="1"/>
      <c r="J10" s="1"/>
      <c r="K10" s="1"/>
    </row>
    <row r="11" spans="1:11" x14ac:dyDescent="0.2">
      <c r="B11" s="22"/>
      <c r="C11" s="65"/>
      <c r="D11" s="2"/>
      <c r="E11" s="1"/>
      <c r="F11" s="1"/>
      <c r="G11" s="1"/>
      <c r="H11" s="1"/>
      <c r="I11" s="1"/>
      <c r="J11" s="1"/>
      <c r="K11" s="1"/>
    </row>
    <row r="12" spans="1:11" ht="13.5" thickBot="1" x14ac:dyDescent="0.25">
      <c r="B12" s="23"/>
      <c r="C12" s="61" t="str">
        <f>HYPERLINK("","winkelwagen")</f>
        <v>winkelwagen</v>
      </c>
      <c r="D12" s="2"/>
      <c r="E12" s="1"/>
      <c r="F12" s="1"/>
      <c r="G12" s="1"/>
      <c r="H12" s="1"/>
      <c r="I12" s="1"/>
      <c r="J12" s="1"/>
      <c r="K12" s="1"/>
    </row>
    <row r="13" spans="1:11" x14ac:dyDescent="0.2">
      <c r="B13" s="19"/>
      <c r="C13" s="66"/>
      <c r="D13" s="2"/>
      <c r="E13" s="1"/>
      <c r="F13" s="1"/>
      <c r="G13" s="1"/>
      <c r="H13" s="1"/>
      <c r="I13" s="1"/>
      <c r="J13" s="1"/>
      <c r="K13" s="1"/>
    </row>
    <row r="14" spans="1:11" x14ac:dyDescent="0.2">
      <c r="B14" s="19"/>
      <c r="C14" s="66"/>
      <c r="D14" s="2"/>
      <c r="E14" s="1"/>
      <c r="F14" s="1"/>
      <c r="G14" s="1"/>
      <c r="H14" s="1"/>
      <c r="I14" s="1"/>
      <c r="J14" s="1"/>
      <c r="K14" s="1"/>
    </row>
    <row r="15" spans="1:11" x14ac:dyDescent="0.2">
      <c r="B15" s="19"/>
      <c r="C15" s="66"/>
      <c r="D15" s="2"/>
      <c r="E15" s="1"/>
      <c r="F15" s="1"/>
      <c r="G15" s="1"/>
      <c r="H15" s="1"/>
      <c r="I15" s="1"/>
      <c r="J15" s="1"/>
      <c r="K15" s="1"/>
    </row>
    <row r="16" spans="1:11" x14ac:dyDescent="0.2">
      <c r="B16" s="19"/>
      <c r="C16" s="66"/>
      <c r="D16" s="2"/>
      <c r="E16" s="1"/>
      <c r="F16" s="1"/>
      <c r="G16" s="1"/>
      <c r="H16" s="1"/>
      <c r="I16" s="1"/>
      <c r="J16" s="1"/>
      <c r="K16" s="1"/>
    </row>
    <row r="17" spans="2:11" x14ac:dyDescent="0.2">
      <c r="B17" s="19"/>
      <c r="C17" s="66"/>
      <c r="D17" s="2"/>
      <c r="E17" s="1"/>
      <c r="F17" s="1"/>
      <c r="G17" s="1"/>
      <c r="H17" s="1"/>
      <c r="I17" s="1"/>
      <c r="J17" s="1"/>
      <c r="K17" s="1"/>
    </row>
    <row r="18" spans="2:11" x14ac:dyDescent="0.2">
      <c r="B18" s="19"/>
      <c r="C18" s="66"/>
      <c r="D18" s="2"/>
      <c r="E18" s="1"/>
      <c r="F18" s="1"/>
      <c r="G18" s="1"/>
      <c r="H18" s="1"/>
      <c r="I18" s="1"/>
      <c r="J18" s="1"/>
      <c r="K18" s="1"/>
    </row>
    <row r="19" spans="2:11" x14ac:dyDescent="0.2">
      <c r="B19" s="19"/>
      <c r="C19" s="66"/>
      <c r="D19" s="2"/>
      <c r="E19" s="1"/>
      <c r="F19" s="1"/>
      <c r="G19" s="1"/>
      <c r="H19" s="1"/>
      <c r="I19" s="1"/>
      <c r="J19" s="1"/>
      <c r="K19" s="1"/>
    </row>
    <row r="20" spans="2:11" x14ac:dyDescent="0.2">
      <c r="B20" s="20"/>
      <c r="C20" s="70"/>
      <c r="D20" s="2"/>
      <c r="E20" s="1"/>
      <c r="F20" s="1"/>
      <c r="G20" s="1"/>
      <c r="H20" s="1"/>
      <c r="I20" s="1"/>
      <c r="J20" s="1"/>
      <c r="K20" s="1"/>
    </row>
    <row r="21" spans="2:11" x14ac:dyDescent="0.2">
      <c r="B21" s="20"/>
      <c r="C21" s="9"/>
      <c r="D21" s="2"/>
      <c r="E21" s="1"/>
      <c r="F21" s="1"/>
      <c r="G21" s="1"/>
      <c r="H21" s="1"/>
      <c r="I21" s="1"/>
      <c r="J21" s="1"/>
      <c r="K21" s="1"/>
    </row>
    <row r="22" spans="2:11" ht="12.75" customHeight="1" thickBot="1" x14ac:dyDescent="0.25">
      <c r="B22" s="10"/>
      <c r="C22" s="9"/>
      <c r="D22" s="2"/>
      <c r="E22" s="1"/>
      <c r="F22" s="1"/>
      <c r="G22" s="1"/>
      <c r="H22" s="1"/>
      <c r="I22" s="1"/>
      <c r="J22" s="1"/>
      <c r="K22" s="1"/>
    </row>
    <row r="23" spans="2:11" ht="13.5" thickBot="1" x14ac:dyDescent="0.25">
      <c r="B23" s="10"/>
      <c r="C23" s="11"/>
      <c r="D23" s="2"/>
      <c r="E23" s="4"/>
      <c r="F23" s="73" t="str">
        <f>HYPERLINK("","decoratie")</f>
        <v>decoratie</v>
      </c>
      <c r="G23" s="4"/>
      <c r="H23" s="73" t="str">
        <f>HYPERLINK("","hulpmiddelen")</f>
        <v>hulpmiddelen</v>
      </c>
      <c r="I23" s="4"/>
      <c r="J23" s="73" t="str">
        <f>HYPERLINK("","kransen")</f>
        <v>kransen</v>
      </c>
      <c r="K23" s="1"/>
    </row>
    <row r="24" spans="2:11" x14ac:dyDescent="0.2">
      <c r="B24" s="20"/>
      <c r="C24" s="9"/>
      <c r="D24" s="2"/>
      <c r="E24" s="1"/>
      <c r="F24" s="1"/>
      <c r="G24" s="1"/>
      <c r="H24" s="1"/>
      <c r="I24" s="1"/>
      <c r="J24" s="1"/>
      <c r="K24" s="1"/>
    </row>
    <row r="25" spans="2:11" x14ac:dyDescent="0.2">
      <c r="B25" s="20"/>
      <c r="C25" s="9"/>
      <c r="D25" s="2"/>
      <c r="E25" s="1"/>
      <c r="F25" s="1"/>
      <c r="G25" s="1"/>
      <c r="H25" s="1"/>
      <c r="I25" s="1"/>
      <c r="J25" s="1"/>
      <c r="K25" s="1"/>
    </row>
    <row r="26" spans="2:11" x14ac:dyDescent="0.2">
      <c r="B26" s="20"/>
      <c r="C26" s="9"/>
      <c r="D26" s="2"/>
      <c r="E26" s="1"/>
      <c r="F26" s="1"/>
      <c r="G26" s="1"/>
      <c r="H26" s="1"/>
      <c r="I26" s="1"/>
      <c r="J26" s="1"/>
      <c r="K26" s="1"/>
    </row>
    <row r="27" spans="2:11" x14ac:dyDescent="0.2">
      <c r="B27" s="20"/>
      <c r="C27" s="12"/>
      <c r="D27" s="2"/>
      <c r="E27" s="1"/>
      <c r="F27" s="1"/>
      <c r="G27" s="1"/>
      <c r="H27" s="1"/>
      <c r="I27" s="1"/>
      <c r="J27" s="1"/>
      <c r="K27" s="1"/>
    </row>
    <row r="28" spans="2:11" x14ac:dyDescent="0.2">
      <c r="B28" s="20"/>
      <c r="C28" s="8"/>
      <c r="D28" s="2"/>
      <c r="E28" s="1"/>
      <c r="F28" s="1"/>
      <c r="G28" s="1"/>
      <c r="H28" s="1"/>
      <c r="I28" s="1"/>
      <c r="J28" s="1"/>
      <c r="K28" s="1"/>
    </row>
    <row r="29" spans="2:11" x14ac:dyDescent="0.2">
      <c r="E29" s="1"/>
      <c r="F29" s="1"/>
      <c r="G29" s="1"/>
      <c r="H29" s="1"/>
      <c r="I29" s="1"/>
      <c r="J29" s="1"/>
      <c r="K29" s="1"/>
    </row>
    <row r="30" spans="2:11" x14ac:dyDescent="0.2">
      <c r="E30" s="1"/>
      <c r="F30" s="1"/>
      <c r="G30" s="1"/>
      <c r="H30" s="1"/>
      <c r="I30" s="1"/>
      <c r="J30" s="1"/>
      <c r="K30" s="1"/>
    </row>
    <row r="31" spans="2:11" x14ac:dyDescent="0.2">
      <c r="E31" s="1"/>
      <c r="F31" s="1"/>
      <c r="G31" s="1"/>
      <c r="H31" s="1"/>
      <c r="I31" s="1"/>
      <c r="J31" s="1"/>
      <c r="K31" s="1"/>
    </row>
    <row r="32" spans="2:11" x14ac:dyDescent="0.2">
      <c r="E32" s="1"/>
      <c r="F32" s="1"/>
      <c r="G32" s="1"/>
      <c r="H32" s="1"/>
      <c r="I32" s="1"/>
      <c r="J32" s="1"/>
      <c r="K32" s="1"/>
    </row>
    <row r="33" spans="5:11" x14ac:dyDescent="0.2">
      <c r="E33" s="1"/>
      <c r="F33" s="1"/>
      <c r="G33" s="1"/>
      <c r="H33" s="1"/>
      <c r="I33" s="1"/>
      <c r="J33" s="1"/>
      <c r="K33" s="1"/>
    </row>
    <row r="34" spans="5:11" x14ac:dyDescent="0.2">
      <c r="E34" s="1"/>
      <c r="F34" s="1"/>
      <c r="G34" s="1"/>
      <c r="H34" s="1"/>
      <c r="I34" s="1"/>
      <c r="J34" s="1"/>
      <c r="K34" s="1"/>
    </row>
    <row r="35" spans="5:11" x14ac:dyDescent="0.2">
      <c r="E35" s="1"/>
      <c r="F35" s="1"/>
      <c r="G35" s="1"/>
      <c r="H35" s="1"/>
      <c r="I35" s="1"/>
      <c r="J35" s="1"/>
      <c r="K35" s="1"/>
    </row>
    <row r="36" spans="5:11" x14ac:dyDescent="0.2">
      <c r="E36" s="1"/>
      <c r="F36" s="1"/>
      <c r="G36" s="1"/>
      <c r="H36" s="1"/>
      <c r="I36" s="1"/>
      <c r="J36" s="1"/>
      <c r="K36" s="1"/>
    </row>
    <row r="37" spans="5:11" ht="13.5" thickBot="1" x14ac:dyDescent="0.25">
      <c r="E37" s="1"/>
      <c r="F37" s="1"/>
      <c r="G37" s="1"/>
      <c r="H37" s="1"/>
      <c r="I37" s="1"/>
      <c r="J37" s="1"/>
      <c r="K37" s="1"/>
    </row>
    <row r="38" spans="5:11" ht="13.5" thickBot="1" x14ac:dyDescent="0.25">
      <c r="E38" s="1"/>
      <c r="F38" s="1"/>
      <c r="G38" s="1"/>
      <c r="H38" s="73" t="str">
        <f>HYPERLINK("","pot, vaas, schaal")</f>
        <v>pot, vaas, schaal</v>
      </c>
      <c r="I38" s="1"/>
      <c r="J38" s="1"/>
      <c r="K38" s="1"/>
    </row>
    <row r="39" spans="5:11" x14ac:dyDescent="0.2">
      <c r="E39" s="1"/>
      <c r="F39" s="1"/>
      <c r="G39" s="1"/>
      <c r="H39" s="1"/>
      <c r="I39" s="1"/>
      <c r="J39" s="1"/>
      <c r="K39" s="1"/>
    </row>
  </sheetData>
  <sheetProtection sheet="1" objects="1" scenarios="1"/>
  <dataConsolidate/>
  <mergeCells count="2">
    <mergeCell ref="E2:K2"/>
    <mergeCell ref="F4:J8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autoPageBreaks="0"/>
  </sheetPr>
  <dimension ref="B1:K75"/>
  <sheetViews>
    <sheetView showGridLines="0" showRowColHeaders="0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2:11" ht="32.1" customHeight="1" x14ac:dyDescent="0.2">
      <c r="F1" s="3"/>
    </row>
    <row r="2" spans="2:11" ht="18" customHeight="1" thickBot="1" x14ac:dyDescent="0.25">
      <c r="B2" s="18"/>
      <c r="C2" s="63"/>
      <c r="D2" s="13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2:11" ht="12.75" customHeight="1" x14ac:dyDescent="0.2">
      <c r="B3" s="15"/>
      <c r="C3" s="58" t="str">
        <f>HYPERLINK("","home")</f>
        <v>home</v>
      </c>
      <c r="D3" s="2"/>
      <c r="E3" s="85" t="s">
        <v>1</v>
      </c>
      <c r="F3" s="85"/>
      <c r="G3" s="85"/>
      <c r="H3" s="85"/>
      <c r="I3" s="85"/>
      <c r="J3" s="85"/>
      <c r="K3" s="85"/>
    </row>
    <row r="4" spans="2:11" ht="12.75" customHeight="1" x14ac:dyDescent="0.2">
      <c r="B4" s="7"/>
      <c r="C4" s="74" t="str">
        <f>HYPERLINK("","bloemen, snijgroen en overig")</f>
        <v>bloemen, snijgroen en overig</v>
      </c>
      <c r="D4" s="2"/>
      <c r="E4" s="85"/>
      <c r="F4" s="85"/>
      <c r="G4" s="85"/>
      <c r="H4" s="85"/>
      <c r="I4" s="85"/>
      <c r="J4" s="85"/>
      <c r="K4" s="85"/>
    </row>
    <row r="5" spans="2:11" ht="12.75" customHeight="1" x14ac:dyDescent="0.2">
      <c r="B5" s="7"/>
      <c r="C5" s="59" t="str">
        <f>HYPERLINK("","    bloemen")</f>
        <v xml:space="preserve">    bloemen</v>
      </c>
      <c r="D5" s="2"/>
      <c r="E5" s="85"/>
      <c r="F5" s="85"/>
      <c r="G5" s="85"/>
      <c r="H5" s="85"/>
      <c r="I5" s="85"/>
      <c r="J5" s="85"/>
      <c r="K5" s="85"/>
    </row>
    <row r="6" spans="2:11" ht="12.75" customHeight="1" thickBot="1" x14ac:dyDescent="0.25">
      <c r="B6" s="7" t="s">
        <v>2</v>
      </c>
      <c r="C6" s="64" t="str">
        <f>HYPERLINK("","    snijgroen")</f>
        <v xml:space="preserve">    snijgroen</v>
      </c>
      <c r="D6" s="2"/>
      <c r="E6" s="85"/>
      <c r="F6" s="85"/>
      <c r="G6" s="85"/>
      <c r="H6" s="85"/>
      <c r="I6" s="85"/>
      <c r="J6" s="85"/>
      <c r="K6" s="85"/>
    </row>
    <row r="7" spans="2:11" ht="12.75" customHeight="1" x14ac:dyDescent="0.2">
      <c r="B7" s="7"/>
      <c r="C7" s="59" t="str">
        <f>HYPERLINK("","planten")</f>
        <v>planten</v>
      </c>
      <c r="D7" s="2"/>
      <c r="E7" s="84"/>
      <c r="F7" s="24"/>
      <c r="G7" s="84"/>
      <c r="H7" s="24"/>
      <c r="I7" s="84"/>
      <c r="J7" s="24"/>
      <c r="K7" s="84"/>
    </row>
    <row r="8" spans="2:11" ht="12.75" customHeight="1" x14ac:dyDescent="0.2">
      <c r="B8" s="7"/>
      <c r="C8" s="60" t="str">
        <f>HYPERLINK("","bloemisterijartikelen")</f>
        <v>bloemisterijartikelen</v>
      </c>
      <c r="D8" s="2"/>
      <c r="E8" s="84"/>
      <c r="F8" s="25"/>
      <c r="G8" s="84"/>
      <c r="H8" s="25"/>
      <c r="I8" s="84"/>
      <c r="J8" s="25"/>
      <c r="K8" s="84"/>
    </row>
    <row r="9" spans="2:11" ht="12.75" customHeight="1" x14ac:dyDescent="0.2">
      <c r="B9" s="22"/>
      <c r="C9" s="65"/>
      <c r="D9" s="2"/>
      <c r="E9" s="84"/>
      <c r="F9" s="25"/>
      <c r="G9" s="84"/>
      <c r="H9" s="25"/>
      <c r="I9" s="84"/>
      <c r="J9" s="25"/>
      <c r="K9" s="84"/>
    </row>
    <row r="10" spans="2:11" ht="12.75" customHeight="1" thickBot="1" x14ac:dyDescent="0.25">
      <c r="B10" s="23"/>
      <c r="C10" s="61" t="str">
        <f>HYPERLINK("","winkelwagen")</f>
        <v>winkelwagen</v>
      </c>
      <c r="D10" s="2"/>
      <c r="E10" s="84"/>
      <c r="F10" s="25"/>
      <c r="G10" s="84"/>
      <c r="H10" s="25"/>
      <c r="I10" s="84"/>
      <c r="J10" s="25"/>
      <c r="K10" s="84"/>
    </row>
    <row r="11" spans="2:11" ht="12.75" customHeight="1" x14ac:dyDescent="0.2">
      <c r="C11" s="27"/>
      <c r="D11" s="2"/>
      <c r="E11" s="84"/>
      <c r="F11" s="25"/>
      <c r="G11" s="84"/>
      <c r="H11" s="25"/>
      <c r="I11" s="84"/>
      <c r="J11" s="25"/>
      <c r="K11" s="84"/>
    </row>
    <row r="12" spans="2:11" ht="12.75" customHeight="1" x14ac:dyDescent="0.2">
      <c r="C12" s="27"/>
      <c r="D12" s="2"/>
      <c r="E12" s="84"/>
      <c r="F12" s="25"/>
      <c r="G12" s="84"/>
      <c r="H12" s="25"/>
      <c r="I12" s="84"/>
      <c r="J12" s="25"/>
      <c r="K12" s="84"/>
    </row>
    <row r="13" spans="2:11" ht="12.75" customHeight="1" x14ac:dyDescent="0.2">
      <c r="C13" s="27"/>
      <c r="D13" s="2"/>
      <c r="E13" s="84"/>
      <c r="F13" s="25"/>
      <c r="G13" s="84"/>
      <c r="H13" s="25"/>
      <c r="I13" s="84"/>
      <c r="J13" s="25"/>
      <c r="K13" s="84"/>
    </row>
    <row r="14" spans="2:11" ht="12.75" customHeight="1" x14ac:dyDescent="0.2">
      <c r="C14" s="27"/>
      <c r="D14" s="2"/>
      <c r="E14" s="84"/>
      <c r="F14" s="25"/>
      <c r="G14" s="84"/>
      <c r="H14" s="25"/>
      <c r="I14" s="84"/>
      <c r="J14" s="25"/>
      <c r="K14" s="84"/>
    </row>
    <row r="15" spans="2:11" ht="12.75" customHeight="1" x14ac:dyDescent="0.2">
      <c r="B15" s="19"/>
      <c r="C15" s="66"/>
      <c r="D15" s="2"/>
      <c r="E15" s="84"/>
      <c r="F15" s="25"/>
      <c r="G15" s="84"/>
      <c r="H15" s="25"/>
      <c r="I15" s="84"/>
      <c r="J15" s="25"/>
      <c r="K15" s="84"/>
    </row>
    <row r="16" spans="2:11" ht="12.75" customHeight="1" x14ac:dyDescent="0.2">
      <c r="B16" s="19"/>
      <c r="C16" s="66"/>
      <c r="D16" s="2"/>
      <c r="E16" s="84"/>
      <c r="F16" s="25"/>
      <c r="G16" s="84"/>
      <c r="H16" s="25"/>
      <c r="I16" s="84"/>
      <c r="J16" s="25"/>
      <c r="K16" s="84"/>
    </row>
    <row r="17" spans="2:11" ht="12.75" customHeight="1" x14ac:dyDescent="0.2">
      <c r="B17" s="19"/>
      <c r="C17" s="66"/>
      <c r="D17" s="2"/>
      <c r="E17" s="84"/>
      <c r="F17" s="25"/>
      <c r="G17" s="84"/>
      <c r="H17" s="25"/>
      <c r="I17" s="84"/>
      <c r="J17" s="25"/>
      <c r="K17" s="84"/>
    </row>
    <row r="18" spans="2:11" ht="12.75" customHeight="1" x14ac:dyDescent="0.2">
      <c r="B18" s="19"/>
      <c r="C18" s="66"/>
      <c r="D18" s="2"/>
      <c r="E18" s="84"/>
      <c r="F18" s="25"/>
      <c r="G18" s="84"/>
      <c r="H18" s="25"/>
      <c r="I18" s="84"/>
      <c r="J18" s="25"/>
      <c r="K18" s="84"/>
    </row>
    <row r="19" spans="2:11" ht="12.75" customHeight="1" thickBot="1" x14ac:dyDescent="0.25">
      <c r="B19" s="19"/>
      <c r="C19" s="66"/>
      <c r="D19" s="2"/>
      <c r="E19" s="84"/>
      <c r="F19" s="26"/>
      <c r="G19" s="84"/>
      <c r="H19" s="26"/>
      <c r="I19" s="84"/>
      <c r="J19" s="26"/>
      <c r="K19" s="84"/>
    </row>
    <row r="20" spans="2:11" ht="12.75" customHeight="1" thickBot="1" x14ac:dyDescent="0.25">
      <c r="B20" s="19"/>
      <c r="C20" s="66"/>
      <c r="D20" s="2"/>
      <c r="E20" s="84"/>
      <c r="F20" s="56" t="str">
        <f>HYPERLINK("","Aspidstra")</f>
        <v>Aspidstra</v>
      </c>
      <c r="G20" s="84"/>
      <c r="H20" s="56" t="str">
        <f>HYPERLINK("","Conifeer")</f>
        <v>Conifeer</v>
      </c>
      <c r="I20" s="84"/>
      <c r="J20" s="56" t="str">
        <f>HYPERLINK("","Eucalyptus")</f>
        <v>Eucalyptus</v>
      </c>
      <c r="K20" s="84"/>
    </row>
    <row r="21" spans="2:11" ht="12.75" customHeight="1" thickBot="1" x14ac:dyDescent="0.25">
      <c r="B21" s="19"/>
      <c r="C21" s="2"/>
      <c r="D21" s="2"/>
      <c r="E21" s="84"/>
      <c r="F21" s="84"/>
      <c r="G21" s="84"/>
      <c r="H21" s="84"/>
      <c r="I21" s="84"/>
      <c r="J21" s="84"/>
      <c r="K21" s="84"/>
    </row>
    <row r="22" spans="2:11" ht="12.75" customHeight="1" x14ac:dyDescent="0.2">
      <c r="B22" s="19"/>
      <c r="C22" s="2"/>
      <c r="D22" s="2"/>
      <c r="E22" s="84"/>
      <c r="F22" s="24"/>
      <c r="G22" s="84"/>
      <c r="H22" s="24"/>
      <c r="I22" s="84"/>
      <c r="J22" s="24"/>
      <c r="K22" s="84"/>
    </row>
    <row r="23" spans="2:11" ht="12.75" customHeight="1" x14ac:dyDescent="0.2">
      <c r="B23" s="19"/>
      <c r="C23" s="2"/>
      <c r="D23" s="2"/>
      <c r="E23" s="84"/>
      <c r="F23" s="25"/>
      <c r="G23" s="84"/>
      <c r="H23" s="25"/>
      <c r="I23" s="84"/>
      <c r="J23" s="25"/>
      <c r="K23" s="84"/>
    </row>
    <row r="24" spans="2:11" ht="12.75" customHeight="1" x14ac:dyDescent="0.2">
      <c r="B24" s="19"/>
      <c r="C24" s="2"/>
      <c r="D24" s="2"/>
      <c r="E24" s="84"/>
      <c r="F24" s="25"/>
      <c r="G24" s="84"/>
      <c r="H24" s="25"/>
      <c r="I24" s="84"/>
      <c r="J24" s="25"/>
      <c r="K24" s="84"/>
    </row>
    <row r="25" spans="2:11" ht="12.75" customHeight="1" x14ac:dyDescent="0.2">
      <c r="B25" s="19"/>
      <c r="C25" s="2"/>
      <c r="D25" s="2"/>
      <c r="E25" s="84"/>
      <c r="F25" s="25"/>
      <c r="G25" s="84"/>
      <c r="H25" s="25"/>
      <c r="I25" s="84"/>
      <c r="J25" s="25"/>
      <c r="K25" s="84"/>
    </row>
    <row r="26" spans="2:11" ht="12.75" customHeight="1" x14ac:dyDescent="0.2">
      <c r="B26" s="19"/>
      <c r="C26" s="2"/>
      <c r="D26" s="2"/>
      <c r="E26" s="84"/>
      <c r="F26" s="25"/>
      <c r="G26" s="84"/>
      <c r="H26" s="25"/>
      <c r="I26" s="84"/>
      <c r="J26" s="25"/>
      <c r="K26" s="84"/>
    </row>
    <row r="27" spans="2:11" ht="12.75" customHeight="1" x14ac:dyDescent="0.2">
      <c r="B27" s="19"/>
      <c r="C27" s="2"/>
      <c r="D27" s="2"/>
      <c r="E27" s="84"/>
      <c r="F27" s="25"/>
      <c r="G27" s="84"/>
      <c r="H27" s="25"/>
      <c r="I27" s="84"/>
      <c r="J27" s="25"/>
      <c r="K27" s="84"/>
    </row>
    <row r="28" spans="2:11" ht="12.75" customHeight="1" x14ac:dyDescent="0.2">
      <c r="B28" s="19"/>
      <c r="C28" s="2"/>
      <c r="D28" s="2"/>
      <c r="E28" s="84"/>
      <c r="F28" s="25"/>
      <c r="G28" s="84"/>
      <c r="H28" s="25"/>
      <c r="I28" s="84"/>
      <c r="J28" s="25"/>
      <c r="K28" s="84"/>
    </row>
    <row r="29" spans="2:11" ht="12.75" customHeight="1" x14ac:dyDescent="0.2">
      <c r="B29" s="19"/>
      <c r="C29" s="2"/>
      <c r="D29" s="2"/>
      <c r="E29" s="84"/>
      <c r="F29" s="25"/>
      <c r="G29" s="84"/>
      <c r="H29" s="25"/>
      <c r="I29" s="84"/>
      <c r="J29" s="25"/>
      <c r="K29" s="84"/>
    </row>
    <row r="30" spans="2:11" ht="12.75" customHeight="1" x14ac:dyDescent="0.2">
      <c r="B30" s="19"/>
      <c r="C30" s="2"/>
      <c r="D30" s="2"/>
      <c r="E30" s="84"/>
      <c r="F30" s="25"/>
      <c r="G30" s="84"/>
      <c r="H30" s="25"/>
      <c r="I30" s="84"/>
      <c r="J30" s="25"/>
      <c r="K30" s="84"/>
    </row>
    <row r="31" spans="2:11" ht="12.75" customHeight="1" x14ac:dyDescent="0.2">
      <c r="B31" s="19"/>
      <c r="C31" s="2"/>
      <c r="D31" s="2"/>
      <c r="E31" s="84"/>
      <c r="F31" s="25"/>
      <c r="G31" s="84"/>
      <c r="H31" s="25"/>
      <c r="I31" s="84"/>
      <c r="J31" s="25"/>
      <c r="K31" s="84"/>
    </row>
    <row r="32" spans="2:11" ht="12.75" customHeight="1" x14ac:dyDescent="0.2">
      <c r="B32" s="19"/>
      <c r="C32" s="2"/>
      <c r="D32" s="2"/>
      <c r="E32" s="84"/>
      <c r="F32" s="25"/>
      <c r="G32" s="84"/>
      <c r="H32" s="25"/>
      <c r="I32" s="84"/>
      <c r="J32" s="25"/>
      <c r="K32" s="84"/>
    </row>
    <row r="33" spans="2:11" ht="12.75" customHeight="1" x14ac:dyDescent="0.2">
      <c r="B33" s="19"/>
      <c r="C33" s="2"/>
      <c r="D33" s="2"/>
      <c r="E33" s="84"/>
      <c r="F33" s="25"/>
      <c r="G33" s="84"/>
      <c r="H33" s="25"/>
      <c r="I33" s="84"/>
      <c r="J33" s="25"/>
      <c r="K33" s="84"/>
    </row>
    <row r="34" spans="2:11" ht="12.75" customHeight="1" thickBot="1" x14ac:dyDescent="0.25">
      <c r="B34" s="19"/>
      <c r="C34" s="2"/>
      <c r="D34" s="2"/>
      <c r="E34" s="84"/>
      <c r="F34" s="26"/>
      <c r="G34" s="84"/>
      <c r="H34" s="26"/>
      <c r="I34" s="84"/>
      <c r="J34" s="26"/>
      <c r="K34" s="84"/>
    </row>
    <row r="35" spans="2:11" ht="12.75" customHeight="1" thickBot="1" x14ac:dyDescent="0.25">
      <c r="B35" s="19"/>
      <c r="C35" s="2"/>
      <c r="D35" s="2"/>
      <c r="E35" s="84"/>
      <c r="F35" s="56" t="str">
        <f>HYPERLINK("","Fatsia")</f>
        <v>Fatsia</v>
      </c>
      <c r="G35" s="84"/>
      <c r="H35" s="56" t="str">
        <f>HYPERLINK("","Salal")</f>
        <v>Salal</v>
      </c>
      <c r="I35" s="84"/>
      <c r="J35" s="56" t="str">
        <f>HYPERLINK("","Salix")</f>
        <v>Salix</v>
      </c>
      <c r="K35" s="84"/>
    </row>
    <row r="36" spans="2:11" ht="12.75" customHeight="1" x14ac:dyDescent="0.2">
      <c r="B36" s="19"/>
      <c r="C36" s="2"/>
      <c r="D36" s="2"/>
      <c r="E36" s="84"/>
      <c r="F36" s="84"/>
      <c r="G36" s="84"/>
      <c r="H36" s="84"/>
      <c r="I36" s="84"/>
      <c r="J36" s="84"/>
      <c r="K36" s="84"/>
    </row>
    <row r="37" spans="2:11" ht="12.75" customHeight="1" x14ac:dyDescent="0.2">
      <c r="B37" s="19"/>
      <c r="C37" s="2"/>
      <c r="D37" s="2"/>
    </row>
    <row r="38" spans="2:11" ht="12.75" customHeight="1" x14ac:dyDescent="0.2">
      <c r="B38" s="19"/>
      <c r="C38" s="2"/>
      <c r="D38" s="2"/>
    </row>
    <row r="39" spans="2:11" ht="12.75" customHeight="1" x14ac:dyDescent="0.2">
      <c r="B39" s="19"/>
      <c r="C39" s="2"/>
      <c r="D39" s="2"/>
    </row>
    <row r="40" spans="2:11" ht="12.75" customHeight="1" x14ac:dyDescent="0.2">
      <c r="B40" s="19"/>
      <c r="C40" s="2"/>
      <c r="D40" s="2"/>
    </row>
    <row r="41" spans="2:11" ht="12.75" customHeight="1" x14ac:dyDescent="0.2">
      <c r="B41" s="19"/>
      <c r="C41" s="2"/>
      <c r="D41" s="2"/>
    </row>
    <row r="42" spans="2:11" ht="12.75" customHeight="1" x14ac:dyDescent="0.2">
      <c r="B42" s="19"/>
      <c r="C42" s="2"/>
      <c r="D42" s="2"/>
    </row>
    <row r="43" spans="2:11" ht="12.75" customHeight="1" x14ac:dyDescent="0.2">
      <c r="B43" s="19"/>
      <c r="C43" s="2"/>
      <c r="D43" s="2"/>
    </row>
    <row r="44" spans="2:11" ht="12.75" customHeight="1" x14ac:dyDescent="0.2">
      <c r="B44" s="19"/>
      <c r="C44" s="2"/>
      <c r="D44" s="2"/>
    </row>
    <row r="45" spans="2:11" ht="12.75" customHeight="1" x14ac:dyDescent="0.2">
      <c r="B45" s="19"/>
      <c r="C45" s="2"/>
      <c r="D45" s="2"/>
    </row>
    <row r="46" spans="2:11" ht="12.75" customHeight="1" x14ac:dyDescent="0.2">
      <c r="B46" s="19"/>
      <c r="C46" s="2"/>
      <c r="D46" s="2"/>
    </row>
    <row r="47" spans="2:11" ht="12.75" customHeight="1" x14ac:dyDescent="0.2">
      <c r="B47" s="19"/>
      <c r="C47" s="2"/>
      <c r="D47" s="2"/>
    </row>
    <row r="48" spans="2:11" ht="12.75" customHeight="1" x14ac:dyDescent="0.2">
      <c r="B48" s="19"/>
      <c r="C48" s="2"/>
      <c r="D48" s="2"/>
    </row>
    <row r="49" spans="2:4" ht="12.75" customHeight="1" x14ac:dyDescent="0.2">
      <c r="B49" s="19"/>
      <c r="C49" s="2"/>
      <c r="D49" s="2"/>
    </row>
    <row r="50" spans="2:4" ht="12.75" customHeight="1" x14ac:dyDescent="0.2">
      <c r="B50" s="19"/>
      <c r="C50" s="2"/>
      <c r="D50" s="2"/>
    </row>
    <row r="51" spans="2:4" ht="12.75" customHeight="1" x14ac:dyDescent="0.2">
      <c r="B51" s="19"/>
      <c r="C51" s="2"/>
      <c r="D51" s="2"/>
    </row>
    <row r="52" spans="2:4" x14ac:dyDescent="0.2">
      <c r="B52" s="19"/>
      <c r="C52" s="2"/>
      <c r="D52" s="2"/>
    </row>
    <row r="53" spans="2:4" x14ac:dyDescent="0.2">
      <c r="B53" s="19"/>
      <c r="C53" s="2"/>
      <c r="D53" s="2"/>
    </row>
    <row r="54" spans="2:4" x14ac:dyDescent="0.2">
      <c r="B54" s="19"/>
      <c r="C54" s="2"/>
      <c r="D54" s="2"/>
    </row>
    <row r="55" spans="2:4" x14ac:dyDescent="0.2">
      <c r="B55" s="19"/>
      <c r="C55" s="2"/>
      <c r="D55" s="2"/>
    </row>
    <row r="56" spans="2:4" x14ac:dyDescent="0.2">
      <c r="B56" s="19"/>
      <c r="C56" s="2"/>
      <c r="D56" s="2"/>
    </row>
    <row r="57" spans="2:4" x14ac:dyDescent="0.2">
      <c r="B57" s="19"/>
      <c r="C57" s="2"/>
      <c r="D57" s="2"/>
    </row>
    <row r="58" spans="2:4" x14ac:dyDescent="0.2">
      <c r="B58" s="19"/>
      <c r="C58" s="2"/>
      <c r="D58" s="2"/>
    </row>
    <row r="59" spans="2:4" x14ac:dyDescent="0.2">
      <c r="B59" s="19"/>
      <c r="C59" s="2"/>
      <c r="D59" s="2"/>
    </row>
    <row r="60" spans="2:4" x14ac:dyDescent="0.2">
      <c r="B60" s="19"/>
      <c r="C60" s="2"/>
      <c r="D60" s="2"/>
    </row>
    <row r="61" spans="2:4" x14ac:dyDescent="0.2">
      <c r="B61" s="19"/>
      <c r="C61" s="2"/>
      <c r="D61" s="2"/>
    </row>
    <row r="62" spans="2:4" x14ac:dyDescent="0.2">
      <c r="B62" s="19"/>
      <c r="C62" s="2"/>
      <c r="D62" s="2"/>
    </row>
    <row r="63" spans="2:4" x14ac:dyDescent="0.2">
      <c r="B63" s="19"/>
      <c r="C63" s="2"/>
      <c r="D63" s="2"/>
    </row>
    <row r="64" spans="2:4" x14ac:dyDescent="0.2">
      <c r="B64" s="19"/>
      <c r="C64" s="2"/>
      <c r="D64" s="2"/>
    </row>
    <row r="65" spans="2:4" x14ac:dyDescent="0.2">
      <c r="B65" s="19"/>
      <c r="C65" s="2"/>
      <c r="D65" s="2"/>
    </row>
    <row r="66" spans="2:4" x14ac:dyDescent="0.2">
      <c r="B66" s="19"/>
      <c r="C66" s="2"/>
      <c r="D66" s="2"/>
    </row>
    <row r="67" spans="2:4" x14ac:dyDescent="0.2">
      <c r="B67" s="19"/>
      <c r="C67" s="2"/>
      <c r="D67" s="2"/>
    </row>
    <row r="68" spans="2:4" x14ac:dyDescent="0.2">
      <c r="B68" s="19"/>
      <c r="C68" s="2"/>
      <c r="D68" s="2"/>
    </row>
    <row r="69" spans="2:4" x14ac:dyDescent="0.2">
      <c r="B69" s="19"/>
      <c r="C69" s="2"/>
      <c r="D69" s="2"/>
    </row>
    <row r="70" spans="2:4" x14ac:dyDescent="0.2">
      <c r="B70" s="19"/>
      <c r="C70" s="2"/>
      <c r="D70" s="2"/>
    </row>
    <row r="71" spans="2:4" x14ac:dyDescent="0.2">
      <c r="B71" s="19"/>
      <c r="C71" s="2"/>
      <c r="D71" s="2"/>
    </row>
    <row r="72" spans="2:4" x14ac:dyDescent="0.2">
      <c r="B72" s="19"/>
      <c r="C72" s="2"/>
      <c r="D72" s="2"/>
    </row>
    <row r="73" spans="2:4" x14ac:dyDescent="0.2">
      <c r="B73" s="19"/>
      <c r="C73" s="2"/>
      <c r="D73" s="2"/>
    </row>
    <row r="74" spans="2:4" x14ac:dyDescent="0.2">
      <c r="B74" s="19"/>
      <c r="C74" s="2"/>
      <c r="D74" s="2"/>
    </row>
    <row r="75" spans="2:4" x14ac:dyDescent="0.2">
      <c r="D75" s="2"/>
    </row>
  </sheetData>
  <sheetProtection sheet="1" objects="1" scenarios="1"/>
  <mergeCells count="2">
    <mergeCell ref="E2:K2"/>
    <mergeCell ref="E3:K6"/>
  </mergeCells>
  <phoneticPr fontId="2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autoPageBreaks="0"/>
  </sheetPr>
  <dimension ref="B1:K91"/>
  <sheetViews>
    <sheetView showGridLines="0" showRowColHeaders="0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2:11" ht="32.1" customHeight="1" x14ac:dyDescent="0.2">
      <c r="F1" s="3"/>
    </row>
    <row r="2" spans="2:11" ht="18" customHeight="1" thickBot="1" x14ac:dyDescent="0.25">
      <c r="B2" s="18"/>
      <c r="C2" s="63"/>
      <c r="D2" s="13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2:11" ht="12.75" customHeight="1" x14ac:dyDescent="0.2">
      <c r="B3" s="15"/>
      <c r="C3" s="58" t="str">
        <f>HYPERLINK("","home")</f>
        <v>home</v>
      </c>
      <c r="D3" s="2"/>
      <c r="E3" s="85" t="s">
        <v>191</v>
      </c>
      <c r="F3" s="85"/>
      <c r="G3" s="85"/>
      <c r="H3" s="85"/>
      <c r="I3" s="85"/>
      <c r="J3" s="85"/>
      <c r="K3" s="85"/>
    </row>
    <row r="4" spans="2:11" ht="12.75" customHeight="1" x14ac:dyDescent="0.2">
      <c r="B4" s="7"/>
      <c r="C4" s="74" t="str">
        <f>HYPERLINK("","bloemen, snijgroen en overig")</f>
        <v>bloemen, snijgroen en overig</v>
      </c>
      <c r="D4" s="2"/>
      <c r="E4" s="85"/>
      <c r="F4" s="85"/>
      <c r="G4" s="85"/>
      <c r="H4" s="85"/>
      <c r="I4" s="85"/>
      <c r="J4" s="85"/>
      <c r="K4" s="85"/>
    </row>
    <row r="5" spans="2:11" ht="12.75" customHeight="1" x14ac:dyDescent="0.2">
      <c r="B5" s="7"/>
      <c r="C5" s="59" t="str">
        <f>HYPERLINK("","planten")</f>
        <v>planten</v>
      </c>
      <c r="D5" s="2"/>
      <c r="E5" s="85"/>
      <c r="F5" s="85"/>
      <c r="G5" s="85"/>
      <c r="H5" s="85"/>
      <c r="I5" s="85"/>
      <c r="J5" s="85"/>
      <c r="K5" s="85"/>
    </row>
    <row r="6" spans="2:11" ht="12.75" customHeight="1" thickBot="1" x14ac:dyDescent="0.25">
      <c r="B6" s="7"/>
      <c r="C6" s="59" t="str">
        <f>HYPERLINK("","    bladplanten")</f>
        <v xml:space="preserve">    bladplanten</v>
      </c>
      <c r="D6" s="2"/>
      <c r="E6" s="85"/>
      <c r="F6" s="85"/>
      <c r="G6" s="85"/>
      <c r="H6" s="85"/>
      <c r="I6" s="85"/>
      <c r="J6" s="85"/>
      <c r="K6" s="85"/>
    </row>
    <row r="7" spans="2:11" ht="12.75" customHeight="1" x14ac:dyDescent="0.2">
      <c r="B7" s="7"/>
      <c r="C7" s="59" t="str">
        <f>HYPERLINK("","    bloeiende planten")</f>
        <v xml:space="preserve">    bloeiende planten</v>
      </c>
      <c r="D7" s="2"/>
      <c r="E7" s="84"/>
      <c r="F7" s="24"/>
      <c r="G7" s="84"/>
      <c r="H7" s="24"/>
      <c r="I7" s="84"/>
      <c r="J7" s="24"/>
      <c r="K7" s="84"/>
    </row>
    <row r="8" spans="2:11" ht="12.75" customHeight="1" x14ac:dyDescent="0.2">
      <c r="B8" s="7"/>
      <c r="C8" s="59" t="str">
        <f>HYPERLINK("","    cactussen/succulenten")</f>
        <v xml:space="preserve">    cactussen/succulenten</v>
      </c>
      <c r="D8" s="2"/>
      <c r="E8" s="84"/>
      <c r="F8" s="25"/>
      <c r="G8" s="84"/>
      <c r="H8" s="25"/>
      <c r="I8" s="84"/>
      <c r="J8" s="25"/>
      <c r="K8" s="84"/>
    </row>
    <row r="9" spans="2:11" ht="12.75" customHeight="1" x14ac:dyDescent="0.2">
      <c r="B9" s="7" t="s">
        <v>2</v>
      </c>
      <c r="C9" s="64" t="str">
        <f>HYPERLINK("","    perkplanten")</f>
        <v xml:space="preserve">    perkplanten</v>
      </c>
      <c r="D9" s="2"/>
      <c r="E9" s="84"/>
      <c r="F9" s="25"/>
      <c r="G9" s="84"/>
      <c r="H9" s="25"/>
      <c r="I9" s="84"/>
      <c r="J9" s="25"/>
      <c r="K9" s="84"/>
    </row>
    <row r="10" spans="2:11" ht="12.75" customHeight="1" x14ac:dyDescent="0.2">
      <c r="B10" s="7"/>
      <c r="C10" s="60" t="str">
        <f>HYPERLINK("","bloemisterijartikelen")</f>
        <v>bloemisterijartikelen</v>
      </c>
      <c r="D10" s="2"/>
      <c r="E10" s="84"/>
      <c r="F10" s="25"/>
      <c r="G10" s="84"/>
      <c r="H10" s="25"/>
      <c r="I10" s="84"/>
      <c r="J10" s="25"/>
      <c r="K10" s="84"/>
    </row>
    <row r="11" spans="2:11" ht="12.75" customHeight="1" x14ac:dyDescent="0.2">
      <c r="B11" s="22"/>
      <c r="C11" s="65"/>
      <c r="D11" s="2"/>
      <c r="E11" s="84"/>
      <c r="F11" s="25"/>
      <c r="G11" s="84"/>
      <c r="H11" s="25"/>
      <c r="I11" s="84"/>
      <c r="J11" s="25"/>
      <c r="K11" s="84"/>
    </row>
    <row r="12" spans="2:11" ht="12.75" customHeight="1" thickBot="1" x14ac:dyDescent="0.25">
      <c r="B12" s="23"/>
      <c r="C12" s="61" t="str">
        <f>HYPERLINK("","winkelwagen")</f>
        <v>winkelwagen</v>
      </c>
      <c r="D12" s="2"/>
      <c r="E12" s="84"/>
      <c r="F12" s="25"/>
      <c r="G12" s="84"/>
      <c r="H12" s="25"/>
      <c r="I12" s="84"/>
      <c r="J12" s="25"/>
      <c r="K12" s="84"/>
    </row>
    <row r="13" spans="2:11" ht="12.75" customHeight="1" x14ac:dyDescent="0.2">
      <c r="C13" s="27"/>
      <c r="D13" s="2"/>
      <c r="E13" s="84"/>
      <c r="F13" s="25"/>
      <c r="G13" s="84"/>
      <c r="H13" s="25"/>
      <c r="I13" s="84"/>
      <c r="J13" s="25"/>
      <c r="K13" s="84"/>
    </row>
    <row r="14" spans="2:11" ht="12.75" customHeight="1" x14ac:dyDescent="0.2">
      <c r="C14" s="27"/>
      <c r="D14" s="2"/>
      <c r="E14" s="84"/>
      <c r="F14" s="25"/>
      <c r="G14" s="84"/>
      <c r="H14" s="25"/>
      <c r="I14" s="84"/>
      <c r="J14" s="25"/>
      <c r="K14" s="84"/>
    </row>
    <row r="15" spans="2:11" ht="12.75" customHeight="1" x14ac:dyDescent="0.2">
      <c r="C15" s="27"/>
      <c r="D15" s="2"/>
      <c r="E15" s="84"/>
      <c r="F15" s="25"/>
      <c r="G15" s="84"/>
      <c r="H15" s="25"/>
      <c r="I15" s="84"/>
      <c r="J15" s="25"/>
      <c r="K15" s="84"/>
    </row>
    <row r="16" spans="2:11" ht="12.75" customHeight="1" x14ac:dyDescent="0.2">
      <c r="C16" s="27"/>
      <c r="D16" s="2"/>
      <c r="E16" s="84"/>
      <c r="F16" s="25"/>
      <c r="G16" s="84"/>
      <c r="H16" s="25"/>
      <c r="I16" s="84"/>
      <c r="J16" s="25"/>
      <c r="K16" s="84"/>
    </row>
    <row r="17" spans="2:11" ht="12.75" customHeight="1" x14ac:dyDescent="0.2">
      <c r="B17" s="19"/>
      <c r="C17" s="66"/>
      <c r="D17" s="2"/>
      <c r="E17" s="84"/>
      <c r="F17" s="25"/>
      <c r="G17" s="84"/>
      <c r="H17" s="25"/>
      <c r="I17" s="84"/>
      <c r="J17" s="25"/>
      <c r="K17" s="84"/>
    </row>
    <row r="18" spans="2:11" ht="12.75" customHeight="1" x14ac:dyDescent="0.2">
      <c r="B18" s="19"/>
      <c r="C18" s="66"/>
      <c r="D18" s="2"/>
      <c r="E18" s="84"/>
      <c r="F18" s="25"/>
      <c r="G18" s="84"/>
      <c r="H18" s="25"/>
      <c r="I18" s="84"/>
      <c r="J18" s="25"/>
      <c r="K18" s="84"/>
    </row>
    <row r="19" spans="2:11" ht="12.75" customHeight="1" thickBot="1" x14ac:dyDescent="0.25">
      <c r="B19" s="19"/>
      <c r="C19" s="66"/>
      <c r="D19" s="2"/>
      <c r="E19" s="84"/>
      <c r="F19" s="26"/>
      <c r="G19" s="84"/>
      <c r="H19" s="26"/>
      <c r="I19" s="84"/>
      <c r="J19" s="26"/>
      <c r="K19" s="84"/>
    </row>
    <row r="20" spans="2:11" ht="12.75" customHeight="1" thickBot="1" x14ac:dyDescent="0.25">
      <c r="B20" s="19"/>
      <c r="C20" s="66"/>
      <c r="D20" s="2"/>
      <c r="E20" s="84"/>
      <c r="F20" s="56" t="str">
        <f>HYPERLINK("","Begonia ")</f>
        <v xml:space="preserve">Begonia </v>
      </c>
      <c r="G20" s="84"/>
      <c r="H20" s="56" t="str">
        <f>HYPERLINK("","Impatiens")</f>
        <v>Impatiens</v>
      </c>
      <c r="I20" s="84"/>
      <c r="J20" s="56" t="str">
        <f>HYPERLINK("","Lobelia")</f>
        <v>Lobelia</v>
      </c>
      <c r="K20" s="84"/>
    </row>
    <row r="21" spans="2:11" ht="12.75" customHeight="1" thickBot="1" x14ac:dyDescent="0.25">
      <c r="B21" s="19"/>
      <c r="C21" s="2"/>
      <c r="D21" s="2"/>
      <c r="E21" s="84"/>
      <c r="F21" s="84"/>
      <c r="G21" s="84"/>
      <c r="H21" s="84"/>
      <c r="I21" s="84"/>
      <c r="J21" s="84"/>
      <c r="K21" s="84"/>
    </row>
    <row r="22" spans="2:11" ht="12.75" customHeight="1" x14ac:dyDescent="0.2">
      <c r="B22" s="19"/>
      <c r="C22" s="2"/>
      <c r="D22" s="2"/>
      <c r="E22" s="84"/>
      <c r="F22" s="24"/>
      <c r="G22" s="84"/>
      <c r="H22" s="24"/>
      <c r="I22" s="84"/>
      <c r="J22" s="24"/>
      <c r="K22" s="84"/>
    </row>
    <row r="23" spans="2:11" ht="12.75" customHeight="1" x14ac:dyDescent="0.2">
      <c r="B23" s="19"/>
      <c r="C23" s="2"/>
      <c r="D23" s="2"/>
      <c r="E23" s="84"/>
      <c r="F23" s="25"/>
      <c r="G23" s="84"/>
      <c r="H23" s="25"/>
      <c r="I23" s="84"/>
      <c r="J23" s="25"/>
      <c r="K23" s="84"/>
    </row>
    <row r="24" spans="2:11" ht="12.75" customHeight="1" x14ac:dyDescent="0.2">
      <c r="B24" s="19"/>
      <c r="C24" s="2"/>
      <c r="D24" s="2"/>
      <c r="E24" s="84"/>
      <c r="F24" s="25"/>
      <c r="G24" s="84"/>
      <c r="H24" s="25"/>
      <c r="I24" s="84"/>
      <c r="J24" s="25"/>
      <c r="K24" s="84"/>
    </row>
    <row r="25" spans="2:11" ht="12.75" customHeight="1" x14ac:dyDescent="0.2">
      <c r="B25" s="19"/>
      <c r="C25" s="2"/>
      <c r="D25" s="2"/>
      <c r="E25" s="84"/>
      <c r="F25" s="25"/>
      <c r="G25" s="84"/>
      <c r="H25" s="25"/>
      <c r="I25" s="84"/>
      <c r="J25" s="25"/>
      <c r="K25" s="84"/>
    </row>
    <row r="26" spans="2:11" ht="12.75" customHeight="1" x14ac:dyDescent="0.2">
      <c r="B26" s="19"/>
      <c r="C26" s="2"/>
      <c r="D26" s="2"/>
      <c r="E26" s="84"/>
      <c r="F26" s="25"/>
      <c r="G26" s="84"/>
      <c r="H26" s="25"/>
      <c r="I26" s="84"/>
      <c r="J26" s="25"/>
      <c r="K26" s="84"/>
    </row>
    <row r="27" spans="2:11" ht="12.75" customHeight="1" x14ac:dyDescent="0.2">
      <c r="B27" s="19"/>
      <c r="C27" s="2"/>
      <c r="D27" s="2"/>
      <c r="E27" s="84"/>
      <c r="F27" s="25"/>
      <c r="G27" s="84"/>
      <c r="H27" s="25"/>
      <c r="I27" s="84"/>
      <c r="J27" s="25"/>
      <c r="K27" s="84"/>
    </row>
    <row r="28" spans="2:11" ht="12.75" customHeight="1" x14ac:dyDescent="0.2">
      <c r="B28" s="19"/>
      <c r="C28" s="2"/>
      <c r="D28" s="2"/>
      <c r="E28" s="84"/>
      <c r="F28" s="25"/>
      <c r="G28" s="84"/>
      <c r="H28" s="25"/>
      <c r="I28" s="84"/>
      <c r="J28" s="25"/>
      <c r="K28" s="84"/>
    </row>
    <row r="29" spans="2:11" ht="12.75" customHeight="1" x14ac:dyDescent="0.2">
      <c r="B29" s="19"/>
      <c r="C29" s="2"/>
      <c r="D29" s="2"/>
      <c r="E29" s="84"/>
      <c r="F29" s="25"/>
      <c r="G29" s="84"/>
      <c r="H29" s="25"/>
      <c r="I29" s="84"/>
      <c r="J29" s="25"/>
      <c r="K29" s="84"/>
    </row>
    <row r="30" spans="2:11" ht="12.75" customHeight="1" x14ac:dyDescent="0.2">
      <c r="B30" s="19"/>
      <c r="C30" s="2"/>
      <c r="D30" s="2"/>
      <c r="E30" s="84"/>
      <c r="F30" s="25"/>
      <c r="G30" s="84"/>
      <c r="H30" s="25"/>
      <c r="I30" s="84"/>
      <c r="J30" s="25"/>
      <c r="K30" s="84"/>
    </row>
    <row r="31" spans="2:11" ht="12.75" customHeight="1" x14ac:dyDescent="0.2">
      <c r="B31" s="19"/>
      <c r="C31" s="2"/>
      <c r="D31" s="2"/>
      <c r="E31" s="84"/>
      <c r="F31" s="25"/>
      <c r="G31" s="84"/>
      <c r="H31" s="25"/>
      <c r="I31" s="84"/>
      <c r="J31" s="25"/>
      <c r="K31" s="84"/>
    </row>
    <row r="32" spans="2:11" ht="12.75" customHeight="1" x14ac:dyDescent="0.2">
      <c r="B32" s="19"/>
      <c r="C32" s="2"/>
      <c r="D32" s="2"/>
      <c r="E32" s="84"/>
      <c r="F32" s="25"/>
      <c r="G32" s="84"/>
      <c r="H32" s="25"/>
      <c r="I32" s="84"/>
      <c r="J32" s="25"/>
      <c r="K32" s="84"/>
    </row>
    <row r="33" spans="2:11" ht="12.75" customHeight="1" x14ac:dyDescent="0.2">
      <c r="B33" s="19"/>
      <c r="C33" s="2"/>
      <c r="D33" s="2"/>
      <c r="E33" s="84"/>
      <c r="F33" s="25"/>
      <c r="G33" s="84"/>
      <c r="H33" s="25"/>
      <c r="I33" s="84"/>
      <c r="J33" s="25"/>
      <c r="K33" s="84"/>
    </row>
    <row r="34" spans="2:11" ht="12.75" customHeight="1" thickBot="1" x14ac:dyDescent="0.25">
      <c r="B34" s="19"/>
      <c r="C34" s="2"/>
      <c r="D34" s="2"/>
      <c r="E34" s="84"/>
      <c r="F34" s="26"/>
      <c r="G34" s="84"/>
      <c r="H34" s="26"/>
      <c r="I34" s="84"/>
      <c r="J34" s="26"/>
      <c r="K34" s="84"/>
    </row>
    <row r="35" spans="2:11" ht="12.75" customHeight="1" thickBot="1" x14ac:dyDescent="0.25">
      <c r="B35" s="19"/>
      <c r="C35" s="2"/>
      <c r="D35" s="2"/>
      <c r="E35" s="84"/>
      <c r="F35" s="56" t="str">
        <f>HYPERLINK("","Lobularia")</f>
        <v>Lobularia</v>
      </c>
      <c r="G35" s="84"/>
      <c r="H35" s="56" t="str">
        <f>HYPERLINK("","Tagetes")</f>
        <v>Tagetes</v>
      </c>
      <c r="I35" s="84"/>
      <c r="J35" s="56" t="str">
        <f>HYPERLINK("","Verbena")</f>
        <v>Verbena</v>
      </c>
      <c r="K35" s="84"/>
    </row>
    <row r="36" spans="2:11" ht="12.75" customHeight="1" x14ac:dyDescent="0.2">
      <c r="B36" s="19"/>
      <c r="C36" s="2"/>
      <c r="D36" s="2"/>
      <c r="E36" s="84"/>
      <c r="F36" s="84"/>
      <c r="G36" s="84"/>
      <c r="H36" s="84"/>
      <c r="I36" s="84"/>
      <c r="J36" s="84"/>
      <c r="K36" s="84"/>
    </row>
    <row r="37" spans="2:11" ht="12.75" customHeight="1" x14ac:dyDescent="0.2">
      <c r="B37" s="19"/>
      <c r="C37" s="2"/>
      <c r="D37" s="2"/>
    </row>
    <row r="38" spans="2:11" ht="12.75" customHeight="1" x14ac:dyDescent="0.2">
      <c r="B38" s="19"/>
      <c r="C38" s="2"/>
      <c r="D38" s="2"/>
    </row>
    <row r="39" spans="2:11" ht="12.75" customHeight="1" x14ac:dyDescent="0.2">
      <c r="B39" s="19"/>
      <c r="C39" s="2"/>
      <c r="D39" s="2"/>
    </row>
    <row r="40" spans="2:11" ht="12.75" customHeight="1" x14ac:dyDescent="0.2">
      <c r="B40" s="19"/>
      <c r="C40" s="2"/>
      <c r="D40" s="2"/>
    </row>
    <row r="41" spans="2:11" ht="12.75" customHeight="1" x14ac:dyDescent="0.2">
      <c r="B41" s="19"/>
      <c r="C41" s="2"/>
      <c r="D41" s="2"/>
    </row>
    <row r="42" spans="2:11" ht="12.75" customHeight="1" x14ac:dyDescent="0.2">
      <c r="B42" s="19"/>
      <c r="C42" s="2"/>
      <c r="D42" s="2"/>
    </row>
    <row r="43" spans="2:11" ht="12.75" customHeight="1" x14ac:dyDescent="0.2">
      <c r="B43" s="19"/>
      <c r="C43" s="2"/>
      <c r="D43" s="2"/>
    </row>
    <row r="44" spans="2:11" ht="12.75" customHeight="1" x14ac:dyDescent="0.2">
      <c r="B44" s="19"/>
      <c r="C44" s="2"/>
      <c r="D44" s="2"/>
    </row>
    <row r="45" spans="2:11" ht="12.75" customHeight="1" x14ac:dyDescent="0.2">
      <c r="B45" s="19"/>
      <c r="C45" s="2"/>
      <c r="D45" s="2"/>
    </row>
    <row r="46" spans="2:11" ht="12.75" customHeight="1" x14ac:dyDescent="0.2">
      <c r="B46" s="19"/>
      <c r="C46" s="2"/>
      <c r="D46" s="2"/>
    </row>
    <row r="47" spans="2:11" ht="12.75" customHeight="1" x14ac:dyDescent="0.2">
      <c r="B47" s="19"/>
      <c r="C47" s="2"/>
      <c r="D47" s="2"/>
    </row>
    <row r="48" spans="2:11" ht="12.75" customHeight="1" x14ac:dyDescent="0.2">
      <c r="B48" s="19"/>
      <c r="C48" s="2"/>
      <c r="D48" s="2"/>
    </row>
    <row r="49" spans="2:4" ht="12.75" customHeight="1" x14ac:dyDescent="0.2">
      <c r="B49" s="19"/>
      <c r="C49" s="2"/>
      <c r="D49" s="2"/>
    </row>
    <row r="50" spans="2:4" ht="12.75" customHeight="1" x14ac:dyDescent="0.2">
      <c r="B50" s="19"/>
      <c r="C50" s="2"/>
      <c r="D50" s="2"/>
    </row>
    <row r="51" spans="2:4" ht="12.75" customHeight="1" x14ac:dyDescent="0.2">
      <c r="B51" s="19"/>
      <c r="C51" s="2"/>
      <c r="D51" s="2"/>
    </row>
    <row r="52" spans="2:4" ht="12.75" customHeight="1" x14ac:dyDescent="0.2">
      <c r="B52" s="19"/>
      <c r="C52" s="2"/>
      <c r="D52" s="2"/>
    </row>
    <row r="53" spans="2:4" ht="12.75" customHeight="1" x14ac:dyDescent="0.2">
      <c r="B53" s="19"/>
      <c r="C53" s="2"/>
      <c r="D53" s="2"/>
    </row>
    <row r="54" spans="2:4" ht="12.75" customHeight="1" x14ac:dyDescent="0.2">
      <c r="B54" s="19"/>
      <c r="C54" s="2"/>
      <c r="D54" s="2"/>
    </row>
    <row r="55" spans="2:4" ht="12.75" customHeight="1" x14ac:dyDescent="0.2">
      <c r="B55" s="19"/>
      <c r="C55" s="2"/>
      <c r="D55" s="2"/>
    </row>
    <row r="56" spans="2:4" ht="12.75" customHeight="1" x14ac:dyDescent="0.2">
      <c r="B56" s="19"/>
      <c r="C56" s="2"/>
      <c r="D56" s="2"/>
    </row>
    <row r="57" spans="2:4" ht="12.75" customHeight="1" x14ac:dyDescent="0.2">
      <c r="B57" s="19"/>
      <c r="C57" s="2"/>
      <c r="D57" s="2"/>
    </row>
    <row r="58" spans="2:4" ht="12.75" customHeight="1" x14ac:dyDescent="0.2">
      <c r="B58" s="19"/>
      <c r="C58" s="2"/>
      <c r="D58" s="2"/>
    </row>
    <row r="59" spans="2:4" ht="12.75" customHeight="1" x14ac:dyDescent="0.2">
      <c r="B59" s="19"/>
      <c r="C59" s="2"/>
      <c r="D59" s="2"/>
    </row>
    <row r="60" spans="2:4" ht="12.75" customHeight="1" x14ac:dyDescent="0.2">
      <c r="B60" s="19"/>
      <c r="C60" s="2"/>
      <c r="D60" s="2"/>
    </row>
    <row r="61" spans="2:4" ht="12.75" customHeight="1" x14ac:dyDescent="0.2">
      <c r="B61" s="19"/>
      <c r="C61" s="2"/>
      <c r="D61" s="2"/>
    </row>
    <row r="62" spans="2:4" ht="12.75" customHeight="1" x14ac:dyDescent="0.2">
      <c r="B62" s="19"/>
      <c r="C62" s="2"/>
      <c r="D62" s="2"/>
    </row>
    <row r="63" spans="2:4" ht="12.75" customHeight="1" x14ac:dyDescent="0.2">
      <c r="B63" s="19"/>
      <c r="C63" s="2"/>
      <c r="D63" s="2"/>
    </row>
    <row r="64" spans="2:4" ht="12.75" customHeight="1" x14ac:dyDescent="0.2">
      <c r="B64" s="19"/>
      <c r="C64" s="2"/>
      <c r="D64" s="2"/>
    </row>
    <row r="65" spans="2:4" ht="12.75" customHeight="1" x14ac:dyDescent="0.2">
      <c r="B65" s="19"/>
      <c r="C65" s="2"/>
      <c r="D65" s="2"/>
    </row>
    <row r="66" spans="2:4" ht="12.75" customHeight="1" x14ac:dyDescent="0.2">
      <c r="B66" s="19"/>
      <c r="C66" s="2"/>
      <c r="D66" s="2"/>
    </row>
    <row r="67" spans="2:4" x14ac:dyDescent="0.2">
      <c r="B67" s="19"/>
      <c r="C67" s="2"/>
      <c r="D67" s="2"/>
    </row>
    <row r="68" spans="2:4" x14ac:dyDescent="0.2">
      <c r="B68" s="19"/>
      <c r="C68" s="2"/>
      <c r="D68" s="2"/>
    </row>
    <row r="69" spans="2:4" x14ac:dyDescent="0.2">
      <c r="B69" s="19"/>
      <c r="C69" s="2"/>
      <c r="D69" s="2"/>
    </row>
    <row r="70" spans="2:4" x14ac:dyDescent="0.2">
      <c r="B70" s="19"/>
      <c r="C70" s="2"/>
      <c r="D70" s="2"/>
    </row>
    <row r="71" spans="2:4" x14ac:dyDescent="0.2">
      <c r="B71" s="19"/>
      <c r="C71" s="2"/>
      <c r="D71" s="2"/>
    </row>
    <row r="72" spans="2:4" x14ac:dyDescent="0.2">
      <c r="B72" s="19"/>
      <c r="C72" s="2"/>
      <c r="D72" s="2"/>
    </row>
    <row r="73" spans="2:4" x14ac:dyDescent="0.2">
      <c r="B73" s="19"/>
      <c r="C73" s="2"/>
      <c r="D73" s="2"/>
    </row>
    <row r="74" spans="2:4" x14ac:dyDescent="0.2">
      <c r="B74" s="19"/>
      <c r="C74" s="2"/>
      <c r="D74" s="2"/>
    </row>
    <row r="75" spans="2:4" x14ac:dyDescent="0.2">
      <c r="B75" s="19"/>
      <c r="C75" s="2"/>
      <c r="D75" s="2"/>
    </row>
    <row r="76" spans="2:4" x14ac:dyDescent="0.2">
      <c r="B76" s="19"/>
      <c r="C76" s="2"/>
      <c r="D76" s="2"/>
    </row>
    <row r="77" spans="2:4" x14ac:dyDescent="0.2">
      <c r="B77" s="19"/>
      <c r="C77" s="2"/>
      <c r="D77" s="2"/>
    </row>
    <row r="78" spans="2:4" x14ac:dyDescent="0.2">
      <c r="B78" s="19"/>
      <c r="C78" s="2"/>
      <c r="D78" s="2"/>
    </row>
    <row r="79" spans="2:4" x14ac:dyDescent="0.2">
      <c r="B79" s="19"/>
      <c r="C79" s="2"/>
      <c r="D79" s="2"/>
    </row>
    <row r="80" spans="2:4" x14ac:dyDescent="0.2">
      <c r="B80" s="19"/>
      <c r="C80" s="2"/>
      <c r="D80" s="2"/>
    </row>
    <row r="81" spans="2:4" x14ac:dyDescent="0.2">
      <c r="B81" s="19"/>
      <c r="C81" s="2"/>
      <c r="D81" s="2"/>
    </row>
    <row r="82" spans="2:4" x14ac:dyDescent="0.2">
      <c r="B82" s="19"/>
      <c r="C82" s="2"/>
      <c r="D82" s="2"/>
    </row>
    <row r="83" spans="2:4" x14ac:dyDescent="0.2">
      <c r="B83" s="19"/>
      <c r="C83" s="2"/>
      <c r="D83" s="2"/>
    </row>
    <row r="84" spans="2:4" x14ac:dyDescent="0.2">
      <c r="B84" s="19"/>
      <c r="C84" s="2"/>
      <c r="D84" s="2"/>
    </row>
    <row r="85" spans="2:4" x14ac:dyDescent="0.2">
      <c r="B85" s="19"/>
      <c r="C85" s="2"/>
      <c r="D85" s="2"/>
    </row>
    <row r="86" spans="2:4" x14ac:dyDescent="0.2">
      <c r="B86" s="19"/>
      <c r="C86" s="2"/>
      <c r="D86" s="2"/>
    </row>
    <row r="87" spans="2:4" x14ac:dyDescent="0.2">
      <c r="B87" s="19"/>
      <c r="C87" s="2"/>
      <c r="D87" s="2"/>
    </row>
    <row r="88" spans="2:4" x14ac:dyDescent="0.2">
      <c r="B88" s="19"/>
      <c r="C88" s="2"/>
      <c r="D88" s="2"/>
    </row>
    <row r="89" spans="2:4" x14ac:dyDescent="0.2">
      <c r="B89" s="19"/>
      <c r="C89" s="2"/>
      <c r="D89" s="2"/>
    </row>
    <row r="90" spans="2:4" x14ac:dyDescent="0.2">
      <c r="B90" s="19"/>
      <c r="C90" s="2"/>
      <c r="D90" s="2"/>
    </row>
    <row r="91" spans="2:4" x14ac:dyDescent="0.2">
      <c r="B91" s="19"/>
      <c r="C91" s="2"/>
    </row>
  </sheetData>
  <sheetProtection sheet="1" objects="1" scenarios="1"/>
  <mergeCells count="2">
    <mergeCell ref="E2:K2"/>
    <mergeCell ref="E3:K6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pageSetUpPr autoPageBreaks="0"/>
  </sheetPr>
  <dimension ref="B1:K211"/>
  <sheetViews>
    <sheetView showGridLines="0" showRowColHeaders="0" zoomScaleNormal="100" zoomScaleSheetLayoutView="100" zoomScalePageLayoutView="7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1.7109375" customWidth="1"/>
    <col min="6" max="6" width="32.85546875" customWidth="1"/>
    <col min="7" max="7" width="1.7109375" customWidth="1"/>
    <col min="8" max="8" width="32.85546875" customWidth="1"/>
    <col min="9" max="9" width="1.7109375" customWidth="1"/>
    <col min="10" max="10" width="32.85546875" customWidth="1"/>
    <col min="11" max="11" width="1.7109375" customWidth="1"/>
  </cols>
  <sheetData>
    <row r="1" spans="2:11" ht="32.1" customHeight="1" x14ac:dyDescent="0.2">
      <c r="F1" s="3"/>
    </row>
    <row r="2" spans="2:11" ht="18" customHeight="1" thickBot="1" x14ac:dyDescent="0.25">
      <c r="B2" s="18"/>
      <c r="C2" s="63"/>
      <c r="D2" s="13"/>
      <c r="E2" s="86" t="str">
        <f>naam &amp; " - " &amp; nummer</f>
        <v xml:space="preserve"> - </v>
      </c>
      <c r="F2" s="86"/>
      <c r="G2" s="86"/>
      <c r="H2" s="86"/>
      <c r="I2" s="86"/>
      <c r="J2" s="86"/>
      <c r="K2" s="86"/>
    </row>
    <row r="3" spans="2:11" ht="12.75" customHeight="1" x14ac:dyDescent="0.2">
      <c r="B3" s="15"/>
      <c r="C3" s="58" t="str">
        <f>HYPERLINK("","home")</f>
        <v>home</v>
      </c>
      <c r="D3" s="2"/>
      <c r="E3" s="85" t="s">
        <v>192</v>
      </c>
      <c r="F3" s="85"/>
      <c r="G3" s="85"/>
      <c r="H3" s="85"/>
      <c r="I3" s="85"/>
      <c r="J3" s="85"/>
      <c r="K3" s="85"/>
    </row>
    <row r="4" spans="2:11" ht="12.75" customHeight="1" x14ac:dyDescent="0.2">
      <c r="B4" s="7"/>
      <c r="C4" s="74" t="str">
        <f>HYPERLINK("","bloemen, snijgroen en overig")</f>
        <v>bloemen, snijgroen en overig</v>
      </c>
      <c r="D4" s="2"/>
      <c r="E4" s="85"/>
      <c r="F4" s="85"/>
      <c r="G4" s="85"/>
      <c r="H4" s="85"/>
      <c r="I4" s="85"/>
      <c r="J4" s="85"/>
      <c r="K4" s="85"/>
    </row>
    <row r="5" spans="2:11" ht="12.75" customHeight="1" x14ac:dyDescent="0.2">
      <c r="B5" s="7"/>
      <c r="C5" s="59" t="str">
        <f>HYPERLINK("","planten")</f>
        <v>planten</v>
      </c>
      <c r="D5" s="2"/>
      <c r="E5" s="85"/>
      <c r="F5" s="85"/>
      <c r="G5" s="85"/>
      <c r="H5" s="85"/>
      <c r="I5" s="85"/>
      <c r="J5" s="85"/>
      <c r="K5" s="85"/>
    </row>
    <row r="6" spans="2:11" ht="12.75" customHeight="1" thickBot="1" x14ac:dyDescent="0.25">
      <c r="B6" s="7"/>
      <c r="C6" s="60" t="str">
        <f>HYPERLINK("","bloemisterijartikelen")</f>
        <v>bloemisterijartikelen</v>
      </c>
      <c r="D6" s="2"/>
      <c r="E6" s="85"/>
      <c r="F6" s="85"/>
      <c r="G6" s="85"/>
      <c r="H6" s="85"/>
      <c r="I6" s="85"/>
      <c r="J6" s="85"/>
      <c r="K6" s="85"/>
    </row>
    <row r="7" spans="2:11" ht="12.75" customHeight="1" x14ac:dyDescent="0.2">
      <c r="B7" s="7"/>
      <c r="C7" s="60" t="str">
        <f>HYPERLINK("","    decoratie")</f>
        <v xml:space="preserve">    decoratie</v>
      </c>
      <c r="D7" s="2"/>
      <c r="E7" s="84"/>
      <c r="F7" s="24"/>
      <c r="G7" s="84"/>
      <c r="H7" s="24"/>
      <c r="I7" s="84"/>
      <c r="J7" s="24"/>
      <c r="K7" s="84"/>
    </row>
    <row r="8" spans="2:11" ht="12.75" customHeight="1" x14ac:dyDescent="0.2">
      <c r="B8" s="7" t="s">
        <v>2</v>
      </c>
      <c r="C8" s="67" t="str">
        <f>HYPERLINK("","    hulpmiddelen")</f>
        <v xml:space="preserve">    hulpmiddelen</v>
      </c>
      <c r="D8" s="2"/>
      <c r="E8" s="84"/>
      <c r="F8" s="25"/>
      <c r="G8" s="84"/>
      <c r="H8" s="25"/>
      <c r="I8" s="84"/>
      <c r="J8" s="25"/>
      <c r="K8" s="84"/>
    </row>
    <row r="9" spans="2:11" ht="12.75" customHeight="1" x14ac:dyDescent="0.2">
      <c r="B9" s="7"/>
      <c r="C9" s="60" t="str">
        <f>HYPERLINK("","    kransen")</f>
        <v xml:space="preserve">    kransen</v>
      </c>
      <c r="D9" s="2"/>
      <c r="E9" s="84"/>
      <c r="F9" s="25"/>
      <c r="G9" s="84"/>
      <c r="H9" s="25"/>
      <c r="I9" s="84"/>
      <c r="J9" s="25"/>
      <c r="K9" s="84"/>
    </row>
    <row r="10" spans="2:11" ht="12.75" customHeight="1" x14ac:dyDescent="0.2">
      <c r="B10" s="7"/>
      <c r="C10" s="60" t="str">
        <f>HYPERLINK("","    pot, vaas, schaal")</f>
        <v xml:space="preserve">    pot, vaas, schaal</v>
      </c>
      <c r="D10" s="2"/>
      <c r="E10" s="84"/>
      <c r="F10" s="25"/>
      <c r="G10" s="84"/>
      <c r="H10" s="25"/>
      <c r="I10" s="84"/>
      <c r="J10" s="25"/>
      <c r="K10" s="84"/>
    </row>
    <row r="11" spans="2:11" ht="12.75" customHeight="1" x14ac:dyDescent="0.2">
      <c r="B11" s="22"/>
      <c r="C11" s="65"/>
      <c r="D11" s="2"/>
      <c r="E11" s="84"/>
      <c r="F11" s="25"/>
      <c r="G11" s="84"/>
      <c r="H11" s="25"/>
      <c r="I11" s="84"/>
      <c r="J11" s="25"/>
      <c r="K11" s="84"/>
    </row>
    <row r="12" spans="2:11" ht="12.75" customHeight="1" thickBot="1" x14ac:dyDescent="0.25">
      <c r="B12" s="23"/>
      <c r="C12" s="61" t="str">
        <f>HYPERLINK("","winkelwagen")</f>
        <v>winkelwagen</v>
      </c>
      <c r="D12" s="2"/>
      <c r="E12" s="84"/>
      <c r="F12" s="25"/>
      <c r="G12" s="84"/>
      <c r="H12" s="25"/>
      <c r="I12" s="84"/>
      <c r="J12" s="25"/>
      <c r="K12" s="84"/>
    </row>
    <row r="13" spans="2:11" ht="12.75" customHeight="1" x14ac:dyDescent="0.2">
      <c r="C13" s="27"/>
      <c r="D13" s="2"/>
      <c r="E13" s="84"/>
      <c r="F13" s="25"/>
      <c r="G13" s="84"/>
      <c r="H13" s="25"/>
      <c r="I13" s="84"/>
      <c r="J13" s="25"/>
      <c r="K13" s="84"/>
    </row>
    <row r="14" spans="2:11" ht="12.75" customHeight="1" x14ac:dyDescent="0.2">
      <c r="C14" s="27"/>
      <c r="D14" s="2"/>
      <c r="E14" s="84"/>
      <c r="F14" s="25"/>
      <c r="G14" s="84"/>
      <c r="H14" s="25"/>
      <c r="I14" s="84"/>
      <c r="J14" s="25"/>
      <c r="K14" s="84"/>
    </row>
    <row r="15" spans="2:11" ht="12.75" customHeight="1" x14ac:dyDescent="0.2">
      <c r="C15" s="27"/>
      <c r="D15" s="2"/>
      <c r="E15" s="84"/>
      <c r="F15" s="25"/>
      <c r="G15" s="84"/>
      <c r="H15" s="25"/>
      <c r="I15" s="84"/>
      <c r="J15" s="25"/>
      <c r="K15" s="84"/>
    </row>
    <row r="16" spans="2:11" ht="12.75" customHeight="1" x14ac:dyDescent="0.2">
      <c r="C16" s="27"/>
      <c r="D16" s="2"/>
      <c r="E16" s="84"/>
      <c r="F16" s="25"/>
      <c r="G16" s="84"/>
      <c r="H16" s="25"/>
      <c r="I16" s="84"/>
      <c r="J16" s="25"/>
      <c r="K16" s="84"/>
    </row>
    <row r="17" spans="2:11" ht="12.75" customHeight="1" x14ac:dyDescent="0.2">
      <c r="B17" s="19"/>
      <c r="C17" s="66"/>
      <c r="D17" s="2"/>
      <c r="E17" s="84"/>
      <c r="F17" s="25"/>
      <c r="G17" s="84"/>
      <c r="H17" s="25"/>
      <c r="I17" s="84"/>
      <c r="J17" s="25"/>
      <c r="K17" s="84"/>
    </row>
    <row r="18" spans="2:11" ht="12.75" customHeight="1" x14ac:dyDescent="0.2">
      <c r="B18" s="19"/>
      <c r="C18" s="66"/>
      <c r="D18" s="2"/>
      <c r="E18" s="84"/>
      <c r="F18" s="25"/>
      <c r="G18" s="84"/>
      <c r="H18" s="25"/>
      <c r="I18" s="84"/>
      <c r="J18" s="25"/>
      <c r="K18" s="84"/>
    </row>
    <row r="19" spans="2:11" ht="12.75" customHeight="1" thickBot="1" x14ac:dyDescent="0.25">
      <c r="B19" s="19"/>
      <c r="C19" s="66"/>
      <c r="D19" s="2"/>
      <c r="E19" s="84"/>
      <c r="F19" s="26"/>
      <c r="G19" s="84"/>
      <c r="H19" s="26"/>
      <c r="I19" s="84"/>
      <c r="J19" s="26"/>
      <c r="K19" s="84"/>
    </row>
    <row r="20" spans="2:11" ht="12.75" customHeight="1" thickBot="1" x14ac:dyDescent="0.25">
      <c r="B20" s="19"/>
      <c r="C20" s="66"/>
      <c r="D20" s="2"/>
      <c r="E20" s="84"/>
      <c r="F20" s="56" t="str">
        <f>HYPERLINK("","bindtouw klos")</f>
        <v>bindtouw klos</v>
      </c>
      <c r="G20" s="84"/>
      <c r="H20" s="56" t="str">
        <f>HYPERLINK("","bloemenband 25 mm")</f>
        <v>bloemenband 25 mm</v>
      </c>
      <c r="I20" s="84"/>
      <c r="J20" s="56" t="str">
        <f>HYPERLINK("","elastiek ")</f>
        <v xml:space="preserve">elastiek </v>
      </c>
      <c r="K20" s="84"/>
    </row>
    <row r="21" spans="2:11" ht="12.75" customHeight="1" thickBot="1" x14ac:dyDescent="0.25">
      <c r="B21" s="19"/>
      <c r="C21" s="2"/>
      <c r="D21" s="2"/>
      <c r="E21" s="84"/>
      <c r="F21" s="84"/>
      <c r="G21" s="84"/>
      <c r="H21" s="84"/>
      <c r="I21" s="84"/>
      <c r="J21" s="84"/>
      <c r="K21" s="84"/>
    </row>
    <row r="22" spans="2:11" ht="12.75" customHeight="1" x14ac:dyDescent="0.2">
      <c r="B22" s="19"/>
      <c r="C22" s="2"/>
      <c r="D22" s="2"/>
      <c r="E22" s="84"/>
      <c r="F22" s="24"/>
      <c r="G22" s="84"/>
      <c r="H22" s="24"/>
      <c r="I22" s="84"/>
      <c r="J22" s="24"/>
      <c r="K22" s="84"/>
    </row>
    <row r="23" spans="2:11" ht="12.75" customHeight="1" x14ac:dyDescent="0.2">
      <c r="B23" s="19"/>
      <c r="C23" s="2"/>
      <c r="D23" s="2"/>
      <c r="E23" s="84"/>
      <c r="F23" s="25"/>
      <c r="G23" s="84"/>
      <c r="H23" s="25"/>
      <c r="I23" s="84"/>
      <c r="J23" s="25"/>
      <c r="K23" s="84"/>
    </row>
    <row r="24" spans="2:11" ht="12.75" customHeight="1" x14ac:dyDescent="0.2">
      <c r="B24" s="19"/>
      <c r="C24" s="2"/>
      <c r="D24" s="2"/>
      <c r="E24" s="84"/>
      <c r="F24" s="25"/>
      <c r="G24" s="84"/>
      <c r="H24" s="25"/>
      <c r="I24" s="84"/>
      <c r="J24" s="25"/>
      <c r="K24" s="84"/>
    </row>
    <row r="25" spans="2:11" ht="12.75" customHeight="1" x14ac:dyDescent="0.2">
      <c r="B25" s="19"/>
      <c r="C25" s="2"/>
      <c r="D25" s="2"/>
      <c r="E25" s="84"/>
      <c r="F25" s="25"/>
      <c r="G25" s="84"/>
      <c r="H25" s="25"/>
      <c r="I25" s="84"/>
      <c r="J25" s="25"/>
      <c r="K25" s="84"/>
    </row>
    <row r="26" spans="2:11" ht="12.75" customHeight="1" x14ac:dyDescent="0.2">
      <c r="B26" s="19"/>
      <c r="C26" s="2"/>
      <c r="D26" s="2"/>
      <c r="E26" s="84"/>
      <c r="F26" s="25"/>
      <c r="G26" s="84"/>
      <c r="H26" s="25"/>
      <c r="I26" s="84"/>
      <c r="J26" s="25"/>
      <c r="K26" s="84"/>
    </row>
    <row r="27" spans="2:11" ht="12.75" customHeight="1" x14ac:dyDescent="0.2">
      <c r="B27" s="19"/>
      <c r="C27" s="2"/>
      <c r="D27" s="2"/>
      <c r="E27" s="84"/>
      <c r="F27" s="25"/>
      <c r="G27" s="84"/>
      <c r="H27" s="25"/>
      <c r="I27" s="84"/>
      <c r="J27" s="25"/>
      <c r="K27" s="84"/>
    </row>
    <row r="28" spans="2:11" ht="12.75" customHeight="1" x14ac:dyDescent="0.2">
      <c r="B28" s="19"/>
      <c r="C28" s="2"/>
      <c r="D28" s="2"/>
      <c r="E28" s="84"/>
      <c r="F28" s="25"/>
      <c r="G28" s="84"/>
      <c r="H28" s="25"/>
      <c r="I28" s="84"/>
      <c r="J28" s="25"/>
      <c r="K28" s="84"/>
    </row>
    <row r="29" spans="2:11" ht="12.75" customHeight="1" x14ac:dyDescent="0.2">
      <c r="B29" s="19"/>
      <c r="C29" s="2"/>
      <c r="D29" s="2"/>
      <c r="E29" s="84"/>
      <c r="F29" s="25"/>
      <c r="G29" s="84"/>
      <c r="H29" s="25"/>
      <c r="I29" s="84"/>
      <c r="J29" s="25"/>
      <c r="K29" s="84"/>
    </row>
    <row r="30" spans="2:11" ht="12.75" customHeight="1" x14ac:dyDescent="0.2">
      <c r="B30" s="19"/>
      <c r="C30" s="2"/>
      <c r="D30" s="2"/>
      <c r="E30" s="84"/>
      <c r="F30" s="25"/>
      <c r="G30" s="84"/>
      <c r="H30" s="25"/>
      <c r="I30" s="84"/>
      <c r="J30" s="25"/>
      <c r="K30" s="84"/>
    </row>
    <row r="31" spans="2:11" ht="12.75" customHeight="1" x14ac:dyDescent="0.2">
      <c r="B31" s="19"/>
      <c r="C31" s="2"/>
      <c r="D31" s="2"/>
      <c r="E31" s="84"/>
      <c r="F31" s="25"/>
      <c r="G31" s="84"/>
      <c r="H31" s="25"/>
      <c r="I31" s="84"/>
      <c r="J31" s="25"/>
      <c r="K31" s="84"/>
    </row>
    <row r="32" spans="2:11" ht="12.75" customHeight="1" x14ac:dyDescent="0.2">
      <c r="B32" s="19"/>
      <c r="C32" s="2"/>
      <c r="D32" s="2"/>
      <c r="E32" s="84"/>
      <c r="F32" s="25"/>
      <c r="G32" s="84"/>
      <c r="H32" s="25"/>
      <c r="I32" s="84"/>
      <c r="J32" s="25"/>
      <c r="K32" s="84"/>
    </row>
    <row r="33" spans="2:11" ht="12.75" customHeight="1" x14ac:dyDescent="0.2">
      <c r="B33" s="19"/>
      <c r="C33" s="2"/>
      <c r="D33" s="2"/>
      <c r="E33" s="84"/>
      <c r="F33" s="25"/>
      <c r="G33" s="84"/>
      <c r="H33" s="25"/>
      <c r="I33" s="84"/>
      <c r="J33" s="25"/>
      <c r="K33" s="84"/>
    </row>
    <row r="34" spans="2:11" ht="12.75" customHeight="1" thickBot="1" x14ac:dyDescent="0.25">
      <c r="B34" s="19"/>
      <c r="C34" s="2"/>
      <c r="D34" s="2"/>
      <c r="E34" s="84"/>
      <c r="F34" s="26"/>
      <c r="G34" s="84"/>
      <c r="H34" s="26"/>
      <c r="I34" s="84"/>
      <c r="J34" s="26"/>
      <c r="K34" s="84"/>
    </row>
    <row r="35" spans="2:11" ht="12.75" customHeight="1" thickBot="1" x14ac:dyDescent="0.25">
      <c r="B35" s="19"/>
      <c r="C35" s="2"/>
      <c r="D35" s="2"/>
      <c r="E35" s="84"/>
      <c r="F35" s="56" t="str">
        <f>HYPERLINK("","raffia ")</f>
        <v xml:space="preserve">raffia </v>
      </c>
      <c r="G35" s="84"/>
      <c r="H35" s="56" t="str">
        <f>HYPERLINK("","rustic wire")</f>
        <v>rustic wire</v>
      </c>
      <c r="I35" s="84"/>
      <c r="J35" s="56" t="str">
        <f>HYPERLINK("","wikkeldraad ")</f>
        <v xml:space="preserve">wikkeldraad </v>
      </c>
      <c r="K35" s="84"/>
    </row>
    <row r="36" spans="2:11" ht="12.75" customHeight="1" x14ac:dyDescent="0.2">
      <c r="B36" s="19"/>
      <c r="C36" s="2"/>
      <c r="D36" s="2"/>
      <c r="E36" s="84"/>
      <c r="F36" s="84"/>
      <c r="G36" s="84"/>
      <c r="H36" s="84"/>
      <c r="I36" s="84"/>
      <c r="J36" s="84"/>
      <c r="K36" s="84"/>
    </row>
    <row r="37" spans="2:11" ht="12.75" customHeight="1" x14ac:dyDescent="0.2">
      <c r="B37" s="19"/>
      <c r="C37" s="2"/>
      <c r="D37" s="2"/>
    </row>
    <row r="38" spans="2:11" ht="12.75" customHeight="1" x14ac:dyDescent="0.2">
      <c r="B38" s="19"/>
      <c r="C38" s="2"/>
      <c r="D38" s="2"/>
    </row>
    <row r="39" spans="2:11" ht="12.75" customHeight="1" x14ac:dyDescent="0.2">
      <c r="B39" s="19"/>
      <c r="C39" s="2"/>
      <c r="D39" s="2"/>
    </row>
    <row r="40" spans="2:11" ht="12.75" customHeight="1" x14ac:dyDescent="0.2">
      <c r="B40" s="19"/>
      <c r="C40" s="2"/>
      <c r="D40" s="2"/>
    </row>
    <row r="41" spans="2:11" ht="12.75" customHeight="1" x14ac:dyDescent="0.2">
      <c r="B41" s="19"/>
      <c r="C41" s="2"/>
      <c r="D41" s="2"/>
    </row>
    <row r="42" spans="2:11" ht="12.75" customHeight="1" x14ac:dyDescent="0.2">
      <c r="B42" s="19"/>
      <c r="C42" s="2"/>
      <c r="D42" s="2"/>
    </row>
    <row r="43" spans="2:11" ht="12.75" customHeight="1" x14ac:dyDescent="0.2">
      <c r="B43" s="19"/>
      <c r="C43" s="2"/>
      <c r="D43" s="2"/>
    </row>
    <row r="44" spans="2:11" ht="12.75" customHeight="1" x14ac:dyDescent="0.2">
      <c r="B44" s="19"/>
      <c r="C44" s="2"/>
      <c r="D44" s="2"/>
    </row>
    <row r="45" spans="2:11" ht="12.75" customHeight="1" x14ac:dyDescent="0.2">
      <c r="B45" s="19"/>
      <c r="C45" s="2"/>
      <c r="D45" s="2"/>
    </row>
    <row r="46" spans="2:11" ht="12.75" customHeight="1" x14ac:dyDescent="0.2">
      <c r="B46" s="19"/>
      <c r="C46" s="2"/>
      <c r="D46" s="2"/>
    </row>
    <row r="47" spans="2:11" ht="12.75" customHeight="1" x14ac:dyDescent="0.2">
      <c r="B47" s="19"/>
      <c r="C47" s="2"/>
      <c r="D47" s="2"/>
    </row>
    <row r="48" spans="2:11" ht="12.75" customHeight="1" x14ac:dyDescent="0.2">
      <c r="B48" s="19"/>
      <c r="C48" s="2"/>
      <c r="D48" s="2"/>
    </row>
    <row r="49" spans="2:4" ht="12.75" customHeight="1" x14ac:dyDescent="0.2">
      <c r="B49" s="19"/>
      <c r="C49" s="2"/>
      <c r="D49" s="2"/>
    </row>
    <row r="50" spans="2:4" ht="12.75" customHeight="1" x14ac:dyDescent="0.2">
      <c r="B50" s="19"/>
      <c r="C50" s="2"/>
      <c r="D50" s="2"/>
    </row>
    <row r="51" spans="2:4" ht="12.75" customHeight="1" x14ac:dyDescent="0.2">
      <c r="B51" s="19"/>
      <c r="C51" s="2"/>
      <c r="D51" s="2"/>
    </row>
    <row r="52" spans="2:4" ht="12.75" customHeight="1" x14ac:dyDescent="0.2">
      <c r="B52" s="19"/>
      <c r="C52" s="2"/>
      <c r="D52" s="2"/>
    </row>
    <row r="53" spans="2:4" ht="12.75" customHeight="1" x14ac:dyDescent="0.2">
      <c r="B53" s="19"/>
      <c r="C53" s="2"/>
      <c r="D53" s="2"/>
    </row>
    <row r="54" spans="2:4" ht="12.75" customHeight="1" x14ac:dyDescent="0.2">
      <c r="B54" s="19"/>
      <c r="C54" s="2"/>
      <c r="D54" s="2"/>
    </row>
    <row r="55" spans="2:4" ht="12.75" customHeight="1" x14ac:dyDescent="0.2">
      <c r="B55" s="19"/>
      <c r="C55" s="2"/>
      <c r="D55" s="2"/>
    </row>
    <row r="56" spans="2:4" ht="12.75" customHeight="1" x14ac:dyDescent="0.2">
      <c r="B56" s="19"/>
      <c r="C56" s="2"/>
      <c r="D56" s="2"/>
    </row>
    <row r="57" spans="2:4" ht="12.75" customHeight="1" x14ac:dyDescent="0.2">
      <c r="B57" s="19"/>
      <c r="C57" s="2"/>
      <c r="D57" s="2"/>
    </row>
    <row r="58" spans="2:4" ht="12.75" customHeight="1" x14ac:dyDescent="0.2">
      <c r="B58" s="19"/>
      <c r="C58" s="2"/>
      <c r="D58" s="2"/>
    </row>
    <row r="59" spans="2:4" ht="12.75" customHeight="1" x14ac:dyDescent="0.2">
      <c r="B59" s="19"/>
      <c r="C59" s="2"/>
      <c r="D59" s="2"/>
    </row>
    <row r="60" spans="2:4" ht="12.75" customHeight="1" x14ac:dyDescent="0.2">
      <c r="B60" s="19"/>
      <c r="C60" s="2"/>
      <c r="D60" s="2"/>
    </row>
    <row r="61" spans="2:4" ht="12.75" customHeight="1" x14ac:dyDescent="0.2">
      <c r="B61" s="19"/>
      <c r="C61" s="2"/>
      <c r="D61" s="2"/>
    </row>
    <row r="62" spans="2:4" ht="12.75" customHeight="1" x14ac:dyDescent="0.2">
      <c r="B62" s="19"/>
      <c r="C62" s="2"/>
      <c r="D62" s="2"/>
    </row>
    <row r="63" spans="2:4" ht="12.75" customHeight="1" x14ac:dyDescent="0.2">
      <c r="B63" s="19"/>
      <c r="C63" s="2"/>
      <c r="D63" s="2"/>
    </row>
    <row r="64" spans="2:4" ht="12.75" customHeight="1" x14ac:dyDescent="0.2">
      <c r="B64" s="19"/>
      <c r="C64" s="2"/>
      <c r="D64" s="2"/>
    </row>
    <row r="65" spans="2:4" ht="12.75" customHeight="1" x14ac:dyDescent="0.2">
      <c r="B65" s="19"/>
      <c r="C65" s="2"/>
      <c r="D65" s="2"/>
    </row>
    <row r="66" spans="2:4" ht="12.75" customHeight="1" x14ac:dyDescent="0.2">
      <c r="B66" s="19"/>
      <c r="C66" s="2"/>
      <c r="D66" s="2"/>
    </row>
    <row r="67" spans="2:4" ht="12.75" customHeight="1" x14ac:dyDescent="0.2">
      <c r="B67" s="19"/>
      <c r="C67" s="2"/>
      <c r="D67" s="2"/>
    </row>
    <row r="68" spans="2:4" ht="12.75" customHeight="1" x14ac:dyDescent="0.2">
      <c r="B68" s="19"/>
      <c r="C68" s="2"/>
      <c r="D68" s="2"/>
    </row>
    <row r="69" spans="2:4" ht="12.75" customHeight="1" x14ac:dyDescent="0.2">
      <c r="B69" s="19"/>
      <c r="C69" s="2"/>
      <c r="D69" s="2"/>
    </row>
    <row r="70" spans="2:4" ht="12.75" customHeight="1" x14ac:dyDescent="0.2">
      <c r="B70" s="19"/>
      <c r="C70" s="2"/>
      <c r="D70" s="2"/>
    </row>
    <row r="71" spans="2:4" ht="12.75" customHeight="1" x14ac:dyDescent="0.2">
      <c r="B71" s="19"/>
      <c r="C71" s="2"/>
      <c r="D71" s="2"/>
    </row>
    <row r="72" spans="2:4" ht="12.75" customHeight="1" x14ac:dyDescent="0.2">
      <c r="B72" s="19"/>
      <c r="C72" s="2"/>
      <c r="D72" s="2"/>
    </row>
    <row r="73" spans="2:4" ht="12.75" customHeight="1" x14ac:dyDescent="0.2">
      <c r="B73" s="19"/>
      <c r="C73" s="2"/>
      <c r="D73" s="2"/>
    </row>
    <row r="74" spans="2:4" ht="12.75" customHeight="1" x14ac:dyDescent="0.2">
      <c r="B74" s="19"/>
      <c r="C74" s="2"/>
      <c r="D74" s="2"/>
    </row>
    <row r="75" spans="2:4" ht="12.75" customHeight="1" x14ac:dyDescent="0.2">
      <c r="B75" s="19"/>
      <c r="C75" s="2"/>
      <c r="D75" s="2"/>
    </row>
    <row r="76" spans="2:4" ht="12.75" customHeight="1" x14ac:dyDescent="0.2">
      <c r="B76" s="19"/>
      <c r="C76" s="2"/>
      <c r="D76" s="2"/>
    </row>
    <row r="77" spans="2:4" ht="12.75" customHeight="1" x14ac:dyDescent="0.2">
      <c r="B77" s="19"/>
      <c r="C77" s="2"/>
      <c r="D77" s="2"/>
    </row>
    <row r="78" spans="2:4" ht="12.75" customHeight="1" x14ac:dyDescent="0.2">
      <c r="B78" s="19"/>
      <c r="C78" s="2"/>
      <c r="D78" s="2"/>
    </row>
    <row r="79" spans="2:4" ht="12.75" customHeight="1" x14ac:dyDescent="0.2">
      <c r="B79" s="19"/>
      <c r="C79" s="2"/>
      <c r="D79" s="2"/>
    </row>
    <row r="80" spans="2:4" ht="12.75" customHeight="1" x14ac:dyDescent="0.2">
      <c r="B80" s="19"/>
      <c r="C80" s="2"/>
      <c r="D80" s="2"/>
    </row>
    <row r="81" spans="2:4" ht="12.75" customHeight="1" x14ac:dyDescent="0.2">
      <c r="B81" s="19"/>
      <c r="C81" s="2"/>
      <c r="D81" s="2"/>
    </row>
    <row r="82" spans="2:4" ht="12.75" customHeight="1" x14ac:dyDescent="0.2">
      <c r="B82" s="19"/>
      <c r="C82" s="2"/>
      <c r="D82" s="2"/>
    </row>
    <row r="83" spans="2:4" ht="12.75" customHeight="1" x14ac:dyDescent="0.2">
      <c r="B83" s="19"/>
      <c r="C83" s="2"/>
      <c r="D83" s="2"/>
    </row>
    <row r="84" spans="2:4" ht="12.75" customHeight="1" x14ac:dyDescent="0.2">
      <c r="B84" s="19"/>
      <c r="C84" s="2"/>
      <c r="D84" s="2"/>
    </row>
    <row r="85" spans="2:4" ht="12.75" customHeight="1" x14ac:dyDescent="0.2">
      <c r="B85" s="19"/>
      <c r="C85" s="2"/>
      <c r="D85" s="2"/>
    </row>
    <row r="86" spans="2:4" ht="12.75" customHeight="1" x14ac:dyDescent="0.2">
      <c r="B86" s="19"/>
      <c r="C86" s="2"/>
      <c r="D86" s="2"/>
    </row>
    <row r="87" spans="2:4" ht="12.75" customHeight="1" x14ac:dyDescent="0.2">
      <c r="B87" s="19"/>
      <c r="C87" s="2"/>
      <c r="D87" s="2"/>
    </row>
    <row r="88" spans="2:4" ht="12.75" customHeight="1" x14ac:dyDescent="0.2">
      <c r="B88" s="19"/>
      <c r="C88" s="2"/>
      <c r="D88" s="2"/>
    </row>
    <row r="89" spans="2:4" ht="12.75" customHeight="1" x14ac:dyDescent="0.2">
      <c r="B89" s="19"/>
      <c r="C89" s="2"/>
      <c r="D89" s="2"/>
    </row>
    <row r="90" spans="2:4" ht="12.75" customHeight="1" x14ac:dyDescent="0.2">
      <c r="B90" s="19"/>
      <c r="C90" s="2"/>
      <c r="D90" s="2"/>
    </row>
    <row r="91" spans="2:4" ht="12.75" customHeight="1" x14ac:dyDescent="0.2">
      <c r="B91" s="19"/>
      <c r="C91" s="2"/>
      <c r="D91" s="2"/>
    </row>
    <row r="92" spans="2:4" ht="12.75" customHeight="1" x14ac:dyDescent="0.2">
      <c r="B92" s="19"/>
      <c r="C92" s="2"/>
      <c r="D92" s="2"/>
    </row>
    <row r="93" spans="2:4" ht="12.75" customHeight="1" x14ac:dyDescent="0.2">
      <c r="B93" s="19"/>
      <c r="C93" s="2"/>
      <c r="D93" s="2"/>
    </row>
    <row r="94" spans="2:4" ht="12.75" customHeight="1" x14ac:dyDescent="0.2">
      <c r="B94" s="19"/>
      <c r="C94" s="2"/>
      <c r="D94" s="2"/>
    </row>
    <row r="95" spans="2:4" ht="12.75" customHeight="1" x14ac:dyDescent="0.2">
      <c r="B95" s="19"/>
      <c r="C95" s="2"/>
      <c r="D95" s="2"/>
    </row>
    <row r="96" spans="2:4" ht="12.75" customHeight="1" x14ac:dyDescent="0.2">
      <c r="B96" s="19"/>
      <c r="C96" s="2"/>
      <c r="D96" s="2"/>
    </row>
    <row r="97" spans="2:4" ht="12.75" customHeight="1" x14ac:dyDescent="0.2">
      <c r="B97" s="19"/>
      <c r="C97" s="2"/>
      <c r="D97" s="2"/>
    </row>
    <row r="98" spans="2:4" ht="12.75" customHeight="1" x14ac:dyDescent="0.2">
      <c r="B98" s="19"/>
      <c r="C98" s="2"/>
      <c r="D98" s="2"/>
    </row>
    <row r="99" spans="2:4" ht="12.75" customHeight="1" x14ac:dyDescent="0.2">
      <c r="B99" s="19"/>
      <c r="C99" s="2"/>
      <c r="D99" s="2"/>
    </row>
    <row r="100" spans="2:4" ht="12.75" customHeight="1" x14ac:dyDescent="0.2">
      <c r="B100" s="19"/>
      <c r="C100" s="2"/>
      <c r="D100" s="2"/>
    </row>
    <row r="101" spans="2:4" ht="12.75" customHeight="1" x14ac:dyDescent="0.2">
      <c r="B101" s="19"/>
      <c r="C101" s="2"/>
      <c r="D101" s="2"/>
    </row>
    <row r="102" spans="2:4" ht="12.75" customHeight="1" x14ac:dyDescent="0.2">
      <c r="B102" s="19"/>
      <c r="C102" s="2"/>
      <c r="D102" s="2"/>
    </row>
    <row r="103" spans="2:4" ht="12.75" customHeight="1" x14ac:dyDescent="0.2">
      <c r="B103" s="19"/>
      <c r="C103" s="2"/>
      <c r="D103" s="2"/>
    </row>
    <row r="104" spans="2:4" ht="12.75" customHeight="1" x14ac:dyDescent="0.2">
      <c r="B104" s="19"/>
      <c r="C104" s="2"/>
      <c r="D104" s="2"/>
    </row>
    <row r="105" spans="2:4" ht="12.75" customHeight="1" x14ac:dyDescent="0.2">
      <c r="B105" s="19"/>
      <c r="C105" s="2"/>
      <c r="D105" s="2"/>
    </row>
    <row r="106" spans="2:4" ht="12.75" customHeight="1" x14ac:dyDescent="0.2">
      <c r="B106" s="19"/>
      <c r="C106" s="2"/>
      <c r="D106" s="2"/>
    </row>
    <row r="107" spans="2:4" ht="12.75" customHeight="1" x14ac:dyDescent="0.2">
      <c r="B107" s="19"/>
      <c r="C107" s="2"/>
      <c r="D107" s="2"/>
    </row>
    <row r="108" spans="2:4" ht="12.75" customHeight="1" x14ac:dyDescent="0.2">
      <c r="B108" s="19"/>
      <c r="C108" s="2"/>
      <c r="D108" s="2"/>
    </row>
    <row r="109" spans="2:4" ht="12.75" customHeight="1" x14ac:dyDescent="0.2">
      <c r="B109" s="19"/>
      <c r="C109" s="2"/>
      <c r="D109" s="2"/>
    </row>
    <row r="110" spans="2:4" ht="12.75" customHeight="1" x14ac:dyDescent="0.2">
      <c r="B110" s="19"/>
      <c r="C110" s="2"/>
      <c r="D110" s="2"/>
    </row>
    <row r="111" spans="2:4" ht="12.75" customHeight="1" x14ac:dyDescent="0.2">
      <c r="B111" s="19"/>
      <c r="C111" s="2"/>
      <c r="D111" s="2"/>
    </row>
    <row r="112" spans="2:4" ht="12.75" customHeight="1" x14ac:dyDescent="0.2">
      <c r="B112" s="19"/>
      <c r="C112" s="2"/>
      <c r="D112" s="2"/>
    </row>
    <row r="113" spans="2:4" ht="12.75" customHeight="1" x14ac:dyDescent="0.2">
      <c r="B113" s="19"/>
      <c r="C113" s="2"/>
      <c r="D113" s="2"/>
    </row>
    <row r="114" spans="2:4" ht="12.75" customHeight="1" x14ac:dyDescent="0.2">
      <c r="B114" s="19"/>
      <c r="C114" s="2"/>
      <c r="D114" s="2"/>
    </row>
    <row r="115" spans="2:4" ht="12.75" customHeight="1" x14ac:dyDescent="0.2">
      <c r="B115" s="19"/>
      <c r="C115" s="2"/>
      <c r="D115" s="2"/>
    </row>
    <row r="116" spans="2:4" ht="12.75" customHeight="1" x14ac:dyDescent="0.2">
      <c r="B116" s="19"/>
      <c r="C116" s="2"/>
      <c r="D116" s="2"/>
    </row>
    <row r="117" spans="2:4" ht="12.75" customHeight="1" x14ac:dyDescent="0.2">
      <c r="B117" s="19"/>
      <c r="C117" s="2"/>
      <c r="D117" s="2"/>
    </row>
    <row r="118" spans="2:4" ht="12.75" customHeight="1" x14ac:dyDescent="0.2">
      <c r="B118" s="19"/>
      <c r="C118" s="2"/>
      <c r="D118" s="2"/>
    </row>
    <row r="119" spans="2:4" ht="12.75" customHeight="1" x14ac:dyDescent="0.2">
      <c r="B119" s="19"/>
      <c r="C119" s="2"/>
      <c r="D119" s="2"/>
    </row>
    <row r="120" spans="2:4" ht="12.75" customHeight="1" x14ac:dyDescent="0.2">
      <c r="B120" s="19"/>
      <c r="C120" s="2"/>
      <c r="D120" s="2"/>
    </row>
    <row r="121" spans="2:4" ht="12.75" customHeight="1" x14ac:dyDescent="0.2">
      <c r="B121" s="19"/>
      <c r="C121" s="2"/>
      <c r="D121" s="2"/>
    </row>
    <row r="122" spans="2:4" ht="12.75" customHeight="1" x14ac:dyDescent="0.2">
      <c r="B122" s="19"/>
      <c r="C122" s="2"/>
      <c r="D122" s="2"/>
    </row>
    <row r="123" spans="2:4" ht="12.75" customHeight="1" x14ac:dyDescent="0.2">
      <c r="B123" s="19"/>
      <c r="C123" s="2"/>
      <c r="D123" s="2"/>
    </row>
    <row r="124" spans="2:4" ht="12.75" customHeight="1" x14ac:dyDescent="0.2">
      <c r="B124" s="19"/>
      <c r="C124" s="2"/>
      <c r="D124" s="2"/>
    </row>
    <row r="125" spans="2:4" ht="12.75" customHeight="1" x14ac:dyDescent="0.2">
      <c r="B125" s="19"/>
      <c r="C125" s="2"/>
      <c r="D125" s="2"/>
    </row>
    <row r="126" spans="2:4" ht="12.75" customHeight="1" x14ac:dyDescent="0.2">
      <c r="B126" s="19"/>
      <c r="C126" s="2"/>
      <c r="D126" s="2"/>
    </row>
    <row r="127" spans="2:4" ht="12.75" customHeight="1" x14ac:dyDescent="0.2">
      <c r="B127" s="19"/>
      <c r="C127" s="2"/>
      <c r="D127" s="2"/>
    </row>
    <row r="128" spans="2:4" ht="12.75" customHeight="1" x14ac:dyDescent="0.2">
      <c r="B128" s="19"/>
      <c r="C128" s="2"/>
      <c r="D128" s="2"/>
    </row>
    <row r="129" spans="2:4" ht="12.75" customHeight="1" x14ac:dyDescent="0.2">
      <c r="B129" s="19"/>
      <c r="C129" s="2"/>
      <c r="D129" s="2"/>
    </row>
    <row r="130" spans="2:4" ht="12.75" customHeight="1" x14ac:dyDescent="0.2">
      <c r="B130" s="19"/>
      <c r="C130" s="2"/>
      <c r="D130" s="2"/>
    </row>
    <row r="131" spans="2:4" ht="12.75" customHeight="1" x14ac:dyDescent="0.2">
      <c r="B131" s="19"/>
      <c r="C131" s="2"/>
      <c r="D131" s="2"/>
    </row>
    <row r="132" spans="2:4" ht="12.75" customHeight="1" x14ac:dyDescent="0.2">
      <c r="B132" s="19"/>
      <c r="C132" s="2"/>
      <c r="D132" s="2"/>
    </row>
    <row r="133" spans="2:4" ht="12.75" customHeight="1" x14ac:dyDescent="0.2">
      <c r="B133" s="19"/>
      <c r="C133" s="2"/>
      <c r="D133" s="2"/>
    </row>
    <row r="134" spans="2:4" ht="12.75" customHeight="1" x14ac:dyDescent="0.2">
      <c r="B134" s="19"/>
      <c r="C134" s="2"/>
      <c r="D134" s="2"/>
    </row>
    <row r="135" spans="2:4" ht="12.75" customHeight="1" x14ac:dyDescent="0.2">
      <c r="B135" s="19"/>
      <c r="C135" s="2"/>
      <c r="D135" s="2"/>
    </row>
    <row r="136" spans="2:4" ht="12.75" customHeight="1" x14ac:dyDescent="0.2">
      <c r="B136" s="19"/>
      <c r="C136" s="2"/>
      <c r="D136" s="2"/>
    </row>
    <row r="137" spans="2:4" ht="12.75" customHeight="1" x14ac:dyDescent="0.2">
      <c r="B137" s="19"/>
      <c r="C137" s="2"/>
      <c r="D137" s="2"/>
    </row>
    <row r="138" spans="2:4" ht="12.75" customHeight="1" x14ac:dyDescent="0.2">
      <c r="B138" s="19"/>
      <c r="C138" s="2"/>
      <c r="D138" s="2"/>
    </row>
    <row r="139" spans="2:4" ht="12.75" customHeight="1" x14ac:dyDescent="0.2">
      <c r="B139" s="19"/>
      <c r="C139" s="2"/>
      <c r="D139" s="2"/>
    </row>
    <row r="140" spans="2:4" ht="12.75" customHeight="1" x14ac:dyDescent="0.2">
      <c r="B140" s="19"/>
      <c r="C140" s="2"/>
      <c r="D140" s="2"/>
    </row>
    <row r="141" spans="2:4" ht="12.75" customHeight="1" x14ac:dyDescent="0.2">
      <c r="B141" s="19"/>
      <c r="C141" s="2"/>
      <c r="D141" s="2"/>
    </row>
    <row r="142" spans="2:4" ht="12.75" customHeight="1" x14ac:dyDescent="0.2">
      <c r="B142" s="19"/>
      <c r="C142" s="2"/>
      <c r="D142" s="2"/>
    </row>
    <row r="143" spans="2:4" ht="12.75" customHeight="1" x14ac:dyDescent="0.2">
      <c r="B143" s="19"/>
      <c r="C143" s="2"/>
      <c r="D143" s="2"/>
    </row>
    <row r="144" spans="2:4" ht="12.75" customHeight="1" x14ac:dyDescent="0.2">
      <c r="B144" s="19"/>
      <c r="C144" s="2"/>
      <c r="D144" s="2"/>
    </row>
    <row r="145" spans="2:4" ht="12.75" customHeight="1" x14ac:dyDescent="0.2">
      <c r="B145" s="19"/>
      <c r="C145" s="2"/>
      <c r="D145" s="2"/>
    </row>
    <row r="146" spans="2:4" ht="12.75" customHeight="1" x14ac:dyDescent="0.2">
      <c r="B146" s="19"/>
      <c r="C146" s="2"/>
      <c r="D146" s="2"/>
    </row>
    <row r="147" spans="2:4" ht="12.75" customHeight="1" x14ac:dyDescent="0.2">
      <c r="B147" s="19"/>
      <c r="C147" s="2"/>
      <c r="D147" s="2"/>
    </row>
    <row r="148" spans="2:4" ht="12.75" customHeight="1" x14ac:dyDescent="0.2">
      <c r="B148" s="19"/>
      <c r="C148" s="2"/>
      <c r="D148" s="2"/>
    </row>
    <row r="149" spans="2:4" ht="12.75" customHeight="1" x14ac:dyDescent="0.2">
      <c r="B149" s="19"/>
      <c r="C149" s="2"/>
      <c r="D149" s="2"/>
    </row>
    <row r="150" spans="2:4" ht="12.75" customHeight="1" x14ac:dyDescent="0.2">
      <c r="B150" s="19"/>
      <c r="C150" s="2"/>
      <c r="D150" s="2"/>
    </row>
    <row r="151" spans="2:4" ht="12.75" customHeight="1" x14ac:dyDescent="0.2">
      <c r="B151" s="19"/>
      <c r="C151" s="2"/>
      <c r="D151" s="2"/>
    </row>
    <row r="152" spans="2:4" ht="12.75" customHeight="1" x14ac:dyDescent="0.2">
      <c r="B152" s="19"/>
      <c r="C152" s="2"/>
      <c r="D152" s="2"/>
    </row>
    <row r="153" spans="2:4" ht="12.75" customHeight="1" x14ac:dyDescent="0.2">
      <c r="B153" s="19"/>
      <c r="C153" s="2"/>
      <c r="D153" s="2"/>
    </row>
    <row r="154" spans="2:4" ht="12.75" customHeight="1" x14ac:dyDescent="0.2">
      <c r="B154" s="19"/>
      <c r="C154" s="2"/>
      <c r="D154" s="2"/>
    </row>
    <row r="155" spans="2:4" ht="12.75" customHeight="1" x14ac:dyDescent="0.2">
      <c r="B155" s="19"/>
      <c r="C155" s="2"/>
      <c r="D155" s="2"/>
    </row>
    <row r="156" spans="2:4" ht="12.75" customHeight="1" x14ac:dyDescent="0.2">
      <c r="B156" s="19"/>
      <c r="C156" s="2"/>
      <c r="D156" s="2"/>
    </row>
    <row r="157" spans="2:4" ht="12.75" customHeight="1" x14ac:dyDescent="0.2">
      <c r="B157" s="19"/>
      <c r="C157" s="2"/>
      <c r="D157" s="2"/>
    </row>
    <row r="158" spans="2:4" ht="12.75" customHeight="1" x14ac:dyDescent="0.2">
      <c r="B158" s="19"/>
      <c r="C158" s="2"/>
      <c r="D158" s="2"/>
    </row>
    <row r="159" spans="2:4" ht="12.75" customHeight="1" x14ac:dyDescent="0.2">
      <c r="B159" s="19"/>
      <c r="C159" s="2"/>
      <c r="D159" s="2"/>
    </row>
    <row r="160" spans="2:4" ht="12.75" customHeight="1" x14ac:dyDescent="0.2">
      <c r="B160" s="19"/>
      <c r="C160" s="2"/>
      <c r="D160" s="2"/>
    </row>
    <row r="161" spans="2:4" ht="12.75" customHeight="1" x14ac:dyDescent="0.2">
      <c r="B161" s="19"/>
      <c r="C161" s="2"/>
      <c r="D161" s="2"/>
    </row>
    <row r="162" spans="2:4" ht="12.75" customHeight="1" x14ac:dyDescent="0.2">
      <c r="B162" s="19"/>
      <c r="C162" s="2"/>
      <c r="D162" s="2"/>
    </row>
    <row r="163" spans="2:4" ht="12.75" customHeight="1" x14ac:dyDescent="0.2">
      <c r="B163" s="19"/>
      <c r="C163" s="2"/>
      <c r="D163" s="2"/>
    </row>
    <row r="164" spans="2:4" ht="12.75" customHeight="1" x14ac:dyDescent="0.2">
      <c r="B164" s="19"/>
      <c r="C164" s="2"/>
      <c r="D164" s="2"/>
    </row>
    <row r="165" spans="2:4" ht="12.75" customHeight="1" x14ac:dyDescent="0.2">
      <c r="B165" s="19"/>
      <c r="C165" s="2"/>
      <c r="D165" s="2"/>
    </row>
    <row r="166" spans="2:4" ht="12.75" customHeight="1" x14ac:dyDescent="0.2">
      <c r="B166" s="19"/>
      <c r="C166" s="2"/>
      <c r="D166" s="2"/>
    </row>
    <row r="167" spans="2:4" ht="12.75" customHeight="1" x14ac:dyDescent="0.2">
      <c r="B167" s="19"/>
      <c r="C167" s="2"/>
      <c r="D167" s="2"/>
    </row>
    <row r="168" spans="2:4" ht="12.75" customHeight="1" x14ac:dyDescent="0.2">
      <c r="B168" s="19"/>
      <c r="C168" s="2"/>
      <c r="D168" s="2"/>
    </row>
    <row r="169" spans="2:4" ht="12.75" customHeight="1" x14ac:dyDescent="0.2">
      <c r="B169" s="19"/>
      <c r="C169" s="2"/>
      <c r="D169" s="2"/>
    </row>
    <row r="170" spans="2:4" ht="12.75" customHeight="1" x14ac:dyDescent="0.2">
      <c r="B170" s="19"/>
      <c r="C170" s="2"/>
      <c r="D170" s="2"/>
    </row>
    <row r="171" spans="2:4" ht="12.75" customHeight="1" x14ac:dyDescent="0.2">
      <c r="B171" s="19"/>
      <c r="C171" s="2"/>
      <c r="D171" s="2"/>
    </row>
    <row r="172" spans="2:4" ht="12.75" customHeight="1" x14ac:dyDescent="0.2">
      <c r="B172" s="19"/>
      <c r="C172" s="2"/>
      <c r="D172" s="2"/>
    </row>
    <row r="173" spans="2:4" ht="12.75" customHeight="1" x14ac:dyDescent="0.2">
      <c r="B173" s="19"/>
      <c r="C173" s="2"/>
      <c r="D173" s="2"/>
    </row>
    <row r="174" spans="2:4" ht="12.75" customHeight="1" x14ac:dyDescent="0.2">
      <c r="B174" s="19"/>
      <c r="C174" s="2"/>
      <c r="D174" s="2"/>
    </row>
    <row r="175" spans="2:4" ht="12.75" customHeight="1" x14ac:dyDescent="0.2">
      <c r="B175" s="19"/>
      <c r="C175" s="2"/>
      <c r="D175" s="2"/>
    </row>
    <row r="176" spans="2:4" ht="12.75" customHeight="1" x14ac:dyDescent="0.2">
      <c r="B176" s="19"/>
      <c r="C176" s="2"/>
      <c r="D176" s="2"/>
    </row>
    <row r="177" spans="2:4" ht="12.75" customHeight="1" x14ac:dyDescent="0.2">
      <c r="B177" s="19"/>
      <c r="C177" s="2"/>
      <c r="D177" s="2"/>
    </row>
    <row r="178" spans="2:4" ht="12.75" customHeight="1" x14ac:dyDescent="0.2">
      <c r="B178" s="19"/>
      <c r="C178" s="2"/>
      <c r="D178" s="2"/>
    </row>
    <row r="179" spans="2:4" ht="12.75" customHeight="1" x14ac:dyDescent="0.2">
      <c r="B179" s="19"/>
      <c r="C179" s="2"/>
      <c r="D179" s="2"/>
    </row>
    <row r="180" spans="2:4" ht="12.75" customHeight="1" x14ac:dyDescent="0.2">
      <c r="B180" s="19"/>
      <c r="C180" s="2"/>
      <c r="D180" s="2"/>
    </row>
    <row r="181" spans="2:4" ht="12.75" customHeight="1" x14ac:dyDescent="0.2">
      <c r="B181" s="19"/>
      <c r="C181" s="2"/>
      <c r="D181" s="2"/>
    </row>
    <row r="182" spans="2:4" ht="12.75" customHeight="1" x14ac:dyDescent="0.2">
      <c r="B182" s="19"/>
      <c r="C182" s="2"/>
      <c r="D182" s="2"/>
    </row>
    <row r="183" spans="2:4" ht="12.75" customHeight="1" x14ac:dyDescent="0.2">
      <c r="B183" s="19"/>
      <c r="C183" s="2"/>
      <c r="D183" s="2"/>
    </row>
    <row r="184" spans="2:4" ht="12.75" customHeight="1" x14ac:dyDescent="0.2">
      <c r="B184" s="19"/>
      <c r="C184" s="2"/>
      <c r="D184" s="2"/>
    </row>
    <row r="185" spans="2:4" ht="12.75" customHeight="1" x14ac:dyDescent="0.2">
      <c r="B185" s="19"/>
      <c r="C185" s="2"/>
      <c r="D185" s="2"/>
    </row>
    <row r="186" spans="2:4" ht="12.75" customHeight="1" x14ac:dyDescent="0.2">
      <c r="B186" s="19"/>
      <c r="C186" s="2"/>
      <c r="D186" s="2"/>
    </row>
    <row r="187" spans="2:4" x14ac:dyDescent="0.2">
      <c r="B187" s="19"/>
      <c r="C187" s="2"/>
      <c r="D187" s="2"/>
    </row>
    <row r="188" spans="2:4" x14ac:dyDescent="0.2">
      <c r="B188" s="19"/>
      <c r="C188" s="2"/>
      <c r="D188" s="2"/>
    </row>
    <row r="189" spans="2:4" x14ac:dyDescent="0.2">
      <c r="B189" s="19"/>
      <c r="C189" s="2"/>
      <c r="D189" s="2"/>
    </row>
    <row r="190" spans="2:4" x14ac:dyDescent="0.2">
      <c r="B190" s="19"/>
      <c r="C190" s="2"/>
      <c r="D190" s="2"/>
    </row>
    <row r="191" spans="2:4" x14ac:dyDescent="0.2">
      <c r="B191" s="19"/>
      <c r="C191" s="2"/>
      <c r="D191" s="2"/>
    </row>
    <row r="192" spans="2:4" x14ac:dyDescent="0.2">
      <c r="B192" s="19"/>
      <c r="C192" s="2"/>
      <c r="D192" s="2"/>
    </row>
    <row r="193" spans="2:4" x14ac:dyDescent="0.2">
      <c r="B193" s="19"/>
      <c r="C193" s="2"/>
      <c r="D193" s="2"/>
    </row>
    <row r="194" spans="2:4" x14ac:dyDescent="0.2">
      <c r="B194" s="19"/>
      <c r="C194" s="2"/>
      <c r="D194" s="2"/>
    </row>
    <row r="195" spans="2:4" x14ac:dyDescent="0.2">
      <c r="B195" s="19"/>
      <c r="C195" s="2"/>
      <c r="D195" s="2"/>
    </row>
    <row r="196" spans="2:4" x14ac:dyDescent="0.2">
      <c r="B196" s="19"/>
      <c r="C196" s="2"/>
      <c r="D196" s="2"/>
    </row>
    <row r="197" spans="2:4" x14ac:dyDescent="0.2">
      <c r="B197" s="19"/>
      <c r="C197" s="2"/>
      <c r="D197" s="2"/>
    </row>
    <row r="198" spans="2:4" x14ac:dyDescent="0.2">
      <c r="B198" s="19"/>
      <c r="C198" s="2"/>
      <c r="D198" s="2"/>
    </row>
    <row r="199" spans="2:4" x14ac:dyDescent="0.2">
      <c r="B199" s="19"/>
      <c r="C199" s="2"/>
      <c r="D199" s="2"/>
    </row>
    <row r="200" spans="2:4" x14ac:dyDescent="0.2">
      <c r="B200" s="19"/>
      <c r="C200" s="2"/>
      <c r="D200" s="2"/>
    </row>
    <row r="201" spans="2:4" x14ac:dyDescent="0.2">
      <c r="B201" s="19"/>
      <c r="C201" s="2"/>
      <c r="D201" s="2"/>
    </row>
    <row r="202" spans="2:4" x14ac:dyDescent="0.2">
      <c r="B202" s="19"/>
      <c r="C202" s="2"/>
      <c r="D202" s="2"/>
    </row>
    <row r="203" spans="2:4" x14ac:dyDescent="0.2">
      <c r="B203" s="19"/>
      <c r="C203" s="2"/>
      <c r="D203" s="2"/>
    </row>
    <row r="204" spans="2:4" x14ac:dyDescent="0.2">
      <c r="B204" s="19"/>
      <c r="C204" s="2"/>
      <c r="D204" s="2"/>
    </row>
    <row r="205" spans="2:4" x14ac:dyDescent="0.2">
      <c r="B205" s="19"/>
      <c r="C205" s="2"/>
      <c r="D205" s="2"/>
    </row>
    <row r="206" spans="2:4" x14ac:dyDescent="0.2">
      <c r="B206" s="19"/>
      <c r="C206" s="2"/>
      <c r="D206" s="2"/>
    </row>
    <row r="207" spans="2:4" x14ac:dyDescent="0.2">
      <c r="B207" s="19"/>
      <c r="C207" s="2"/>
      <c r="D207" s="2"/>
    </row>
    <row r="208" spans="2:4" x14ac:dyDescent="0.2">
      <c r="B208" s="19"/>
      <c r="C208" s="2"/>
      <c r="D208" s="2"/>
    </row>
    <row r="209" spans="2:4" x14ac:dyDescent="0.2">
      <c r="B209" s="19"/>
      <c r="C209" s="2"/>
      <c r="D209" s="2"/>
    </row>
    <row r="210" spans="2:4" x14ac:dyDescent="0.2">
      <c r="B210" s="19"/>
      <c r="C210" s="2"/>
      <c r="D210" s="2"/>
    </row>
    <row r="211" spans="2:4" x14ac:dyDescent="0.2">
      <c r="B211" s="19"/>
      <c r="C211" s="2"/>
    </row>
  </sheetData>
  <sheetProtection sheet="1" objects="1" scenarios="1"/>
  <mergeCells count="2">
    <mergeCell ref="E2:K2"/>
    <mergeCell ref="E3:K6"/>
  </mergeCells>
  <printOptions horizontalCentered="1"/>
  <pageMargins left="0.78740157480314965" right="0.78740157480314965" top="0.98425196850393704" bottom="0.98425196850393704" header="0.51181102362204722" footer="0.51181102362204722"/>
  <pageSetup paperSize="9" orientation="portrait" verticalDpi="1200" r:id="rId1"/>
  <headerFooter alignWithMargins="0">
    <oddFooter>&amp;C&amp;F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B1:I62"/>
  <sheetViews>
    <sheetView showGridLines="0" showRowColHeaders="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22" customWidth="1"/>
    <col min="6" max="6" width="32.85546875" customWidth="1"/>
    <col min="7" max="8" width="14.28515625" customWidth="1"/>
    <col min="9" max="9" width="22" customWidth="1"/>
  </cols>
  <sheetData>
    <row r="1" spans="2:9" ht="32.1" customHeight="1" x14ac:dyDescent="0.2">
      <c r="F1" s="3"/>
    </row>
    <row r="2" spans="2:9" ht="18" customHeight="1" thickBot="1" x14ac:dyDescent="0.25">
      <c r="B2" s="18"/>
      <c r="C2" s="13"/>
      <c r="D2" s="13"/>
      <c r="E2" s="86" t="str">
        <f>naam &amp; " - " &amp; nummer</f>
        <v xml:space="preserve"> - </v>
      </c>
      <c r="F2" s="86"/>
      <c r="G2" s="86"/>
      <c r="H2" s="86"/>
      <c r="I2" s="86"/>
    </row>
    <row r="3" spans="2:9" ht="13.5" thickBot="1" x14ac:dyDescent="0.25">
      <c r="B3" s="15"/>
      <c r="C3" s="58" t="str">
        <f>HYPERLINK("","home")</f>
        <v>home</v>
      </c>
      <c r="D3" s="2"/>
      <c r="E3" s="30"/>
      <c r="F3" s="31"/>
      <c r="G3" s="31"/>
      <c r="H3" s="31"/>
      <c r="I3" s="31"/>
    </row>
    <row r="4" spans="2:9" ht="12.75" customHeight="1" thickBot="1" x14ac:dyDescent="0.25">
      <c r="B4" s="7"/>
      <c r="C4" s="74" t="str">
        <f>HYPERLINK("","bloemen, snijgroen en overig")</f>
        <v>bloemen, snijgroen en overig</v>
      </c>
      <c r="D4" s="2"/>
      <c r="E4" s="30"/>
      <c r="F4" s="87" t="str">
        <f>geselecteerd</f>
        <v>bindtouw klos</v>
      </c>
      <c r="G4" s="87"/>
      <c r="H4" s="87"/>
      <c r="I4" s="31"/>
    </row>
    <row r="5" spans="2:9" ht="12.75" customHeight="1" thickBot="1" x14ac:dyDescent="0.25">
      <c r="B5" s="22"/>
      <c r="C5" s="59" t="str">
        <f>HYPERLINK("","    bloemen")</f>
        <v xml:space="preserve">    bloemen</v>
      </c>
      <c r="D5" s="2"/>
      <c r="E5" s="30"/>
      <c r="F5" s="87"/>
      <c r="G5" s="87"/>
      <c r="H5" s="87"/>
      <c r="I5" s="31"/>
    </row>
    <row r="6" spans="2:9" ht="12.75" customHeight="1" x14ac:dyDescent="0.2">
      <c r="B6" s="7"/>
      <c r="C6" s="59" t="str">
        <f>HYPERLINK("","    snijgroen")</f>
        <v xml:space="preserve">    snijgroen</v>
      </c>
      <c r="D6" s="2"/>
      <c r="E6" s="30"/>
      <c r="F6" s="94"/>
      <c r="G6" s="88" t="s">
        <v>224</v>
      </c>
      <c r="H6" s="90" t="str">
        <f ca="1">inhoudvisueel</f>
        <v>500 gr</v>
      </c>
      <c r="I6" s="31"/>
    </row>
    <row r="7" spans="2:9" ht="12.75" customHeight="1" thickBot="1" x14ac:dyDescent="0.25">
      <c r="B7" s="7" t="s">
        <v>2</v>
      </c>
      <c r="C7" s="64" t="s">
        <v>234</v>
      </c>
      <c r="D7" s="2"/>
      <c r="E7" s="30"/>
      <c r="F7" s="95"/>
      <c r="G7" s="89"/>
      <c r="H7" s="91"/>
      <c r="I7" s="31"/>
    </row>
    <row r="8" spans="2:9" ht="12.75" customHeight="1" x14ac:dyDescent="0.2">
      <c r="B8" s="7"/>
      <c r="C8" s="59" t="str">
        <f>HYPERLINK("","planten")</f>
        <v>planten</v>
      </c>
      <c r="D8" s="2"/>
      <c r="E8" s="30"/>
      <c r="F8" s="95"/>
      <c r="G8" s="88" t="s">
        <v>15</v>
      </c>
      <c r="H8" s="90" t="str">
        <f ca="1">INDEX(OFFSET(databloemen!C:C,0,4),rij)</f>
        <v>groen</v>
      </c>
      <c r="I8" s="31"/>
    </row>
    <row r="9" spans="2:9" ht="13.5" thickBot="1" x14ac:dyDescent="0.25">
      <c r="B9" s="7"/>
      <c r="C9" s="60" t="str">
        <f>HYPERLINK("","bloemisterijartikelen")</f>
        <v>bloemisterijartikelen</v>
      </c>
      <c r="D9" s="2"/>
      <c r="E9" s="30"/>
      <c r="F9" s="95"/>
      <c r="G9" s="89"/>
      <c r="H9" s="91"/>
      <c r="I9" s="32"/>
    </row>
    <row r="10" spans="2:9" x14ac:dyDescent="0.2">
      <c r="B10" s="22"/>
      <c r="C10" s="16"/>
      <c r="D10" s="2"/>
      <c r="E10" s="30"/>
      <c r="F10" s="95"/>
      <c r="G10" s="88" t="s">
        <v>16</v>
      </c>
      <c r="H10" s="90" t="str">
        <f ca="1">INDEX(OFFSET(databloemen!C:C,0,5),rij)</f>
        <v>n.v.t.</v>
      </c>
      <c r="I10" s="32"/>
    </row>
    <row r="11" spans="2:9" ht="13.5" thickBot="1" x14ac:dyDescent="0.25">
      <c r="B11" s="23"/>
      <c r="C11" s="61" t="str">
        <f>HYPERLINK("","winkelwagen")</f>
        <v>winkelwagen</v>
      </c>
      <c r="D11" s="2"/>
      <c r="E11" s="30"/>
      <c r="F11" s="95"/>
      <c r="G11" s="89"/>
      <c r="H11" s="91"/>
      <c r="I11" s="32"/>
    </row>
    <row r="12" spans="2:9" x14ac:dyDescent="0.2">
      <c r="D12" s="2"/>
      <c r="E12" s="30"/>
      <c r="F12" s="95"/>
      <c r="G12" s="88" t="s">
        <v>17</v>
      </c>
      <c r="H12" s="90">
        <f ca="1">INDEX(OFFSET(databloemen!C:C,0,6),rij)</f>
        <v>999</v>
      </c>
      <c r="I12" s="32"/>
    </row>
    <row r="13" spans="2:9" ht="13.5" thickBot="1" x14ac:dyDescent="0.25">
      <c r="D13" s="2"/>
      <c r="E13" s="30"/>
      <c r="F13" s="95"/>
      <c r="G13" s="99"/>
      <c r="H13" s="91"/>
      <c r="I13" s="32"/>
    </row>
    <row r="14" spans="2:9" x14ac:dyDescent="0.2">
      <c r="D14" s="2"/>
      <c r="E14" s="30"/>
      <c r="F14" s="95"/>
      <c r="G14" s="88" t="s">
        <v>220</v>
      </c>
      <c r="H14" s="97">
        <f ca="1">prijs</f>
        <v>2.25</v>
      </c>
      <c r="I14" s="32"/>
    </row>
    <row r="15" spans="2:9" ht="13.5" thickBot="1" x14ac:dyDescent="0.25">
      <c r="B15" s="19"/>
      <c r="C15" s="2"/>
      <c r="D15" s="2"/>
      <c r="E15" s="30"/>
      <c r="F15" s="95"/>
      <c r="G15" s="99"/>
      <c r="H15" s="98"/>
      <c r="I15" s="32"/>
    </row>
    <row r="16" spans="2:9" ht="12.75" customHeight="1" x14ac:dyDescent="0.2">
      <c r="B16" s="19"/>
      <c r="C16" s="2"/>
      <c r="D16" s="2"/>
      <c r="E16" s="30"/>
      <c r="F16" s="95"/>
      <c r="G16" s="88" t="s">
        <v>225</v>
      </c>
      <c r="H16" s="92"/>
      <c r="I16" s="32"/>
    </row>
    <row r="17" spans="2:9" ht="12.75" customHeight="1" thickBot="1" x14ac:dyDescent="0.25">
      <c r="B17" s="19"/>
      <c r="C17" s="2"/>
      <c r="D17" s="2"/>
      <c r="E17" s="30"/>
      <c r="F17" s="95"/>
      <c r="G17" s="89"/>
      <c r="H17" s="93"/>
      <c r="I17" s="32"/>
    </row>
    <row r="18" spans="2:9" ht="13.5" customHeight="1" x14ac:dyDescent="0.2">
      <c r="B18" s="19"/>
      <c r="C18" s="2"/>
      <c r="D18" s="2"/>
      <c r="E18" s="30"/>
      <c r="F18" s="95"/>
      <c r="G18" s="32"/>
      <c r="H18" s="32"/>
      <c r="I18" s="32"/>
    </row>
    <row r="19" spans="2:9" ht="13.5" thickBot="1" x14ac:dyDescent="0.25">
      <c r="B19" s="19"/>
      <c r="C19" s="2"/>
      <c r="D19" s="2"/>
      <c r="E19" s="30"/>
      <c r="F19" s="96"/>
      <c r="G19" s="32"/>
      <c r="H19" s="32"/>
      <c r="I19" s="32"/>
    </row>
    <row r="20" spans="2:9" x14ac:dyDescent="0.2">
      <c r="B20" s="19"/>
      <c r="C20" s="2"/>
      <c r="D20" s="2"/>
      <c r="E20" s="30"/>
      <c r="F20" s="32"/>
      <c r="G20" s="32"/>
      <c r="H20" s="32"/>
      <c r="I20" s="32"/>
    </row>
    <row r="21" spans="2:9" ht="12.75" customHeight="1" x14ac:dyDescent="0.2">
      <c r="B21" s="19"/>
      <c r="C21" s="2"/>
      <c r="D21" s="2"/>
      <c r="E21" s="30"/>
      <c r="F21" s="32"/>
      <c r="G21" s="32"/>
      <c r="H21" s="32"/>
      <c r="I21" s="32"/>
    </row>
    <row r="22" spans="2:9" x14ac:dyDescent="0.2">
      <c r="B22" s="20"/>
      <c r="C22" s="8"/>
      <c r="D22" s="2"/>
      <c r="E22" s="4"/>
      <c r="F22" s="28"/>
      <c r="G22" s="29"/>
      <c r="H22" s="28"/>
      <c r="I22" s="29"/>
    </row>
    <row r="23" spans="2:9" x14ac:dyDescent="0.2">
      <c r="B23" s="19"/>
      <c r="C23" s="2"/>
      <c r="D23" s="2"/>
      <c r="E23" s="30"/>
      <c r="F23" s="32"/>
      <c r="G23" s="32"/>
      <c r="H23" s="32"/>
      <c r="I23" s="32"/>
    </row>
    <row r="24" spans="2:9" x14ac:dyDescent="0.2">
      <c r="B24" s="19"/>
      <c r="C24" s="2"/>
      <c r="D24" s="2"/>
      <c r="E24" s="30"/>
      <c r="F24" s="30"/>
      <c r="G24" s="30"/>
      <c r="H24" s="30"/>
      <c r="I24" s="30"/>
    </row>
    <row r="25" spans="2:9" x14ac:dyDescent="0.2">
      <c r="B25" s="19"/>
      <c r="C25" s="2"/>
      <c r="D25" s="2"/>
      <c r="E25" s="30"/>
      <c r="F25" s="30"/>
      <c r="G25" s="30"/>
      <c r="H25" s="30"/>
      <c r="I25" s="30"/>
    </row>
    <row r="26" spans="2:9" x14ac:dyDescent="0.2">
      <c r="B26" s="19"/>
      <c r="C26" s="2"/>
      <c r="D26" s="2"/>
      <c r="E26" s="30"/>
      <c r="F26" s="30"/>
      <c r="G26" s="30"/>
      <c r="H26" s="30"/>
      <c r="I26" s="30"/>
    </row>
    <row r="27" spans="2:9" x14ac:dyDescent="0.2">
      <c r="B27" s="19"/>
      <c r="C27" s="2"/>
      <c r="D27" s="2"/>
      <c r="E27" s="2"/>
      <c r="F27" s="2"/>
      <c r="G27" s="2"/>
      <c r="H27" s="2"/>
      <c r="I27" s="2"/>
    </row>
    <row r="28" spans="2:9" x14ac:dyDescent="0.2">
      <c r="B28" s="19"/>
      <c r="C28" s="2"/>
      <c r="D28" s="2"/>
      <c r="E28" s="2"/>
      <c r="F28" s="2"/>
      <c r="G28" s="2"/>
      <c r="H28" s="2"/>
      <c r="I28" s="2"/>
    </row>
    <row r="29" spans="2:9" x14ac:dyDescent="0.2">
      <c r="B29" s="19"/>
      <c r="C29" s="2"/>
      <c r="D29" s="2"/>
      <c r="E29" s="2"/>
      <c r="F29" s="2"/>
      <c r="G29" s="2"/>
      <c r="H29" s="2"/>
      <c r="I29" s="2"/>
    </row>
    <row r="30" spans="2:9" x14ac:dyDescent="0.2">
      <c r="B30" s="19"/>
      <c r="C30" s="2"/>
      <c r="D30" s="2"/>
      <c r="E30" s="2"/>
      <c r="F30" s="2"/>
      <c r="G30" s="2"/>
      <c r="H30" s="2"/>
      <c r="I30" s="2"/>
    </row>
    <row r="31" spans="2:9" x14ac:dyDescent="0.2">
      <c r="B31" s="19"/>
      <c r="C31" s="2"/>
      <c r="D31" s="2"/>
      <c r="E31" s="2"/>
      <c r="F31" s="2"/>
      <c r="G31" s="2"/>
      <c r="H31" s="2"/>
      <c r="I31" s="2"/>
    </row>
    <row r="32" spans="2:9" x14ac:dyDescent="0.2">
      <c r="B32" s="19"/>
      <c r="C32" s="2"/>
      <c r="D32" s="2"/>
      <c r="E32" s="2"/>
      <c r="F32" s="2"/>
      <c r="G32" s="2"/>
      <c r="H32" s="2"/>
      <c r="I32" s="2"/>
    </row>
    <row r="33" spans="2:9" x14ac:dyDescent="0.2">
      <c r="B33" s="19"/>
      <c r="C33" s="2"/>
      <c r="D33" s="2"/>
      <c r="E33" s="2"/>
      <c r="F33" s="2"/>
      <c r="G33" s="2"/>
      <c r="H33" s="2"/>
      <c r="I33" s="2"/>
    </row>
    <row r="34" spans="2:9" x14ac:dyDescent="0.2">
      <c r="B34" s="19"/>
      <c r="C34" s="2"/>
      <c r="D34" s="2"/>
      <c r="E34" s="2"/>
      <c r="F34" s="2"/>
      <c r="G34" s="2"/>
      <c r="H34" s="2"/>
      <c r="I34" s="2"/>
    </row>
    <row r="35" spans="2:9" x14ac:dyDescent="0.2">
      <c r="B35" s="19"/>
      <c r="C35" s="2"/>
      <c r="D35" s="2"/>
      <c r="E35" s="2"/>
      <c r="F35" s="2"/>
      <c r="G35" s="2"/>
      <c r="H35" s="2"/>
      <c r="I35" s="2"/>
    </row>
    <row r="36" spans="2:9" x14ac:dyDescent="0.2">
      <c r="B36" s="19"/>
      <c r="C36" s="2"/>
      <c r="D36" s="2"/>
      <c r="E36" s="2"/>
      <c r="F36" s="2"/>
      <c r="G36" s="2"/>
      <c r="H36" s="2"/>
      <c r="I36" s="2"/>
    </row>
    <row r="37" spans="2:9" x14ac:dyDescent="0.2">
      <c r="B37" s="19"/>
      <c r="C37" s="2"/>
      <c r="D37" s="2"/>
      <c r="E37" s="2"/>
      <c r="F37" s="2"/>
      <c r="G37" s="2"/>
      <c r="H37" s="2"/>
      <c r="I37" s="2"/>
    </row>
    <row r="38" spans="2:9" x14ac:dyDescent="0.2">
      <c r="B38" s="19"/>
      <c r="C38" s="2"/>
      <c r="D38" s="2"/>
      <c r="E38" s="2"/>
      <c r="F38" s="2"/>
      <c r="G38" s="2"/>
      <c r="H38" s="2"/>
      <c r="I38" s="2"/>
    </row>
    <row r="39" spans="2:9" x14ac:dyDescent="0.2">
      <c r="B39" s="19"/>
      <c r="C39" s="2"/>
      <c r="D39" s="2"/>
      <c r="E39" s="2"/>
      <c r="F39" s="2"/>
      <c r="G39" s="2"/>
      <c r="H39" s="2"/>
      <c r="I39" s="2"/>
    </row>
    <row r="40" spans="2:9" x14ac:dyDescent="0.2">
      <c r="B40" s="19"/>
      <c r="C40" s="2"/>
      <c r="D40" s="2"/>
      <c r="E40" s="2"/>
      <c r="F40" s="2"/>
      <c r="G40" s="2"/>
      <c r="H40" s="2"/>
      <c r="I40" s="2"/>
    </row>
    <row r="41" spans="2:9" x14ac:dyDescent="0.2">
      <c r="B41" s="19"/>
      <c r="C41" s="2"/>
      <c r="D41" s="2"/>
      <c r="E41" s="2"/>
      <c r="F41" s="2"/>
      <c r="G41" s="2"/>
      <c r="H41" s="2"/>
      <c r="I41" s="2"/>
    </row>
    <row r="42" spans="2:9" x14ac:dyDescent="0.2">
      <c r="B42" s="19"/>
      <c r="C42" s="2"/>
      <c r="D42" s="2"/>
      <c r="E42" s="2"/>
      <c r="F42" s="2"/>
      <c r="G42" s="2"/>
      <c r="H42" s="2"/>
      <c r="I42" s="2"/>
    </row>
    <row r="43" spans="2:9" x14ac:dyDescent="0.2">
      <c r="B43" s="19"/>
      <c r="C43" s="2"/>
      <c r="D43" s="2"/>
      <c r="E43" s="2"/>
      <c r="F43" s="2"/>
      <c r="G43" s="2"/>
      <c r="H43" s="2"/>
      <c r="I43" s="2"/>
    </row>
    <row r="44" spans="2:9" x14ac:dyDescent="0.2">
      <c r="B44" s="19"/>
      <c r="C44" s="2"/>
      <c r="D44" s="2"/>
      <c r="E44" s="2"/>
      <c r="F44" s="2"/>
      <c r="G44" s="2"/>
      <c r="H44" s="2"/>
      <c r="I44" s="2"/>
    </row>
    <row r="45" spans="2:9" x14ac:dyDescent="0.2">
      <c r="B45" s="19"/>
      <c r="C45" s="2"/>
      <c r="D45" s="2"/>
      <c r="E45" s="2"/>
      <c r="F45" s="2"/>
      <c r="G45" s="2"/>
      <c r="H45" s="2"/>
      <c r="I45" s="2"/>
    </row>
    <row r="46" spans="2:9" x14ac:dyDescent="0.2">
      <c r="B46" s="19"/>
      <c r="C46" s="2"/>
      <c r="D46" s="2"/>
      <c r="E46" s="2"/>
      <c r="F46" s="2"/>
      <c r="G46" s="2"/>
      <c r="H46" s="2"/>
      <c r="I46" s="2"/>
    </row>
    <row r="47" spans="2:9" x14ac:dyDescent="0.2">
      <c r="B47" s="19"/>
      <c r="C47" s="2"/>
      <c r="D47" s="2"/>
      <c r="E47" s="2"/>
      <c r="F47" s="2"/>
      <c r="G47" s="2"/>
      <c r="H47" s="2"/>
      <c r="I47" s="2"/>
    </row>
    <row r="48" spans="2:9" x14ac:dyDescent="0.2">
      <c r="B48" s="19"/>
      <c r="C48" s="2"/>
      <c r="D48" s="2"/>
      <c r="E48" s="2"/>
      <c r="F48" s="2"/>
      <c r="G48" s="2"/>
      <c r="H48" s="2"/>
      <c r="I48" s="2"/>
    </row>
    <row r="49" spans="2:9" x14ac:dyDescent="0.2">
      <c r="B49" s="19"/>
      <c r="C49" s="2"/>
      <c r="D49" s="2"/>
      <c r="E49" s="2"/>
      <c r="F49" s="2"/>
      <c r="G49" s="2"/>
      <c r="H49" s="2"/>
      <c r="I49" s="2"/>
    </row>
    <row r="50" spans="2:9" x14ac:dyDescent="0.2">
      <c r="B50" s="19"/>
      <c r="C50" s="2"/>
      <c r="D50" s="2"/>
      <c r="E50" s="2"/>
      <c r="F50" s="2"/>
      <c r="G50" s="2"/>
      <c r="H50" s="2"/>
      <c r="I50" s="2"/>
    </row>
    <row r="51" spans="2:9" x14ac:dyDescent="0.2">
      <c r="B51" s="19"/>
      <c r="C51" s="2"/>
      <c r="D51" s="2"/>
      <c r="E51" s="2"/>
      <c r="F51" s="2"/>
      <c r="G51" s="2"/>
      <c r="H51" s="2"/>
      <c r="I51" s="2"/>
    </row>
    <row r="52" spans="2:9" x14ac:dyDescent="0.2">
      <c r="B52" s="19"/>
      <c r="C52" s="2"/>
      <c r="D52" s="2"/>
      <c r="E52" s="2"/>
      <c r="F52" s="2"/>
      <c r="G52" s="2"/>
      <c r="H52" s="2"/>
      <c r="I52" s="2"/>
    </row>
    <row r="53" spans="2:9" x14ac:dyDescent="0.2">
      <c r="B53" s="19"/>
      <c r="C53" s="2"/>
      <c r="D53" s="2"/>
      <c r="E53" s="2"/>
      <c r="F53" s="2"/>
      <c r="G53" s="2"/>
      <c r="H53" s="2"/>
      <c r="I53" s="2"/>
    </row>
    <row r="54" spans="2:9" x14ac:dyDescent="0.2">
      <c r="B54" s="19"/>
      <c r="C54" s="2"/>
      <c r="D54" s="2"/>
      <c r="E54" s="2"/>
      <c r="F54" s="2"/>
      <c r="G54" s="2"/>
      <c r="H54" s="2"/>
      <c r="I54" s="2"/>
    </row>
    <row r="55" spans="2:9" x14ac:dyDescent="0.2">
      <c r="B55" s="19"/>
      <c r="C55" s="2"/>
      <c r="D55" s="2"/>
      <c r="E55" s="2"/>
      <c r="F55" s="2"/>
      <c r="G55" s="2"/>
      <c r="H55" s="2"/>
      <c r="I55" s="2"/>
    </row>
    <row r="56" spans="2:9" x14ac:dyDescent="0.2">
      <c r="B56" s="19"/>
      <c r="C56" s="2"/>
      <c r="D56" s="2"/>
      <c r="E56" s="2"/>
      <c r="F56" s="2"/>
      <c r="G56" s="2"/>
      <c r="H56" s="2"/>
      <c r="I56" s="2"/>
    </row>
    <row r="57" spans="2:9" x14ac:dyDescent="0.2">
      <c r="B57" s="19"/>
      <c r="C57" s="2"/>
      <c r="D57" s="2"/>
      <c r="E57" s="2"/>
      <c r="F57" s="2"/>
      <c r="G57" s="2"/>
      <c r="H57" s="2"/>
      <c r="I57" s="2"/>
    </row>
    <row r="58" spans="2:9" x14ac:dyDescent="0.2">
      <c r="B58" s="19"/>
      <c r="C58" s="2"/>
      <c r="D58" s="2"/>
      <c r="E58" s="2"/>
      <c r="F58" s="2"/>
      <c r="G58" s="2"/>
      <c r="H58" s="2"/>
      <c r="I58" s="2"/>
    </row>
    <row r="59" spans="2:9" x14ac:dyDescent="0.2">
      <c r="B59" s="19"/>
      <c r="C59" s="2"/>
      <c r="D59" s="2"/>
      <c r="E59" s="2"/>
      <c r="F59" s="2"/>
      <c r="G59" s="2"/>
      <c r="H59" s="2"/>
      <c r="I59" s="2"/>
    </row>
    <row r="60" spans="2:9" x14ac:dyDescent="0.2">
      <c r="B60" s="19"/>
      <c r="C60" s="2"/>
      <c r="D60" s="2"/>
      <c r="E60" s="2"/>
      <c r="F60" s="2"/>
      <c r="G60" s="2"/>
      <c r="H60" s="2"/>
      <c r="I60" s="2"/>
    </row>
    <row r="61" spans="2:9" x14ac:dyDescent="0.2">
      <c r="B61" s="19"/>
      <c r="C61" s="2"/>
      <c r="D61" s="2"/>
      <c r="E61" s="2"/>
      <c r="F61" s="2"/>
      <c r="G61" s="2"/>
      <c r="H61" s="2"/>
      <c r="I61" s="2"/>
    </row>
    <row r="62" spans="2:9" x14ac:dyDescent="0.2">
      <c r="D62" s="2"/>
      <c r="E62" s="2"/>
      <c r="F62" s="2"/>
      <c r="G62" s="2"/>
      <c r="H62" s="2"/>
      <c r="I62" s="2"/>
    </row>
  </sheetData>
  <sheetProtection sheet="1" objects="1" scenarios="1"/>
  <mergeCells count="15">
    <mergeCell ref="E2:I2"/>
    <mergeCell ref="F4:H5"/>
    <mergeCell ref="G6:G7"/>
    <mergeCell ref="H6:H7"/>
    <mergeCell ref="G16:G17"/>
    <mergeCell ref="H16:H17"/>
    <mergeCell ref="F6:F19"/>
    <mergeCell ref="H14:H15"/>
    <mergeCell ref="G10:G11"/>
    <mergeCell ref="H10:H11"/>
    <mergeCell ref="G12:G13"/>
    <mergeCell ref="H12:H13"/>
    <mergeCell ref="G14:G15"/>
    <mergeCell ref="G8:G9"/>
    <mergeCell ref="H8:H9"/>
  </mergeCells>
  <pageMargins left="0.7" right="0.7" top="0.75" bottom="0.75" header="0.3" footer="0.3"/>
  <pageSetup paperSize="9" orientation="portrait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B1:I63"/>
  <sheetViews>
    <sheetView showGridLines="0" showRowColHeaders="0" workbookViewId="0"/>
  </sheetViews>
  <sheetFormatPr defaultRowHeight="12.75" x14ac:dyDescent="0.2"/>
  <cols>
    <col min="1" max="1" width="2.85546875" customWidth="1"/>
    <col min="2" max="2" width="2.85546875" style="17" customWidth="1"/>
    <col min="3" max="3" width="28.28515625" customWidth="1"/>
    <col min="4" max="4" width="2.85546875" customWidth="1"/>
    <col min="5" max="5" width="22" customWidth="1"/>
    <col min="6" max="6" width="32.85546875" customWidth="1"/>
    <col min="7" max="8" width="14.28515625" customWidth="1"/>
    <col min="9" max="9" width="22" customWidth="1"/>
  </cols>
  <sheetData>
    <row r="1" spans="2:9" ht="32.1" customHeight="1" x14ac:dyDescent="0.2">
      <c r="F1" s="3"/>
    </row>
    <row r="2" spans="2:9" ht="18" customHeight="1" thickBot="1" x14ac:dyDescent="0.25">
      <c r="B2" s="18"/>
      <c r="C2" s="13"/>
      <c r="D2" s="13"/>
      <c r="E2" s="86" t="str">
        <f>naam &amp; " - " &amp; nummer</f>
        <v xml:space="preserve"> - </v>
      </c>
      <c r="F2" s="86"/>
      <c r="G2" s="86"/>
      <c r="H2" s="86"/>
      <c r="I2" s="86"/>
    </row>
    <row r="3" spans="2:9" ht="13.5" thickBot="1" x14ac:dyDescent="0.25">
      <c r="B3" s="15"/>
      <c r="C3" s="58" t="str">
        <f>HYPERLINK("","home")</f>
        <v>home</v>
      </c>
      <c r="D3" s="2"/>
      <c r="E3" s="30"/>
      <c r="F3" s="31"/>
      <c r="G3" s="31"/>
      <c r="H3" s="31"/>
      <c r="I3" s="31"/>
    </row>
    <row r="4" spans="2:9" ht="12.75" customHeight="1" thickBot="1" x14ac:dyDescent="0.25">
      <c r="B4" s="7"/>
      <c r="C4" s="74" t="str">
        <f>HYPERLINK("","bloemen, snijgroen en overig")</f>
        <v>bloemen, snijgroen en overig</v>
      </c>
      <c r="D4" s="2"/>
      <c r="E4" s="30"/>
      <c r="F4" s="87" t="str">
        <f>geselecteerd</f>
        <v>bindtouw klos</v>
      </c>
      <c r="G4" s="87"/>
      <c r="H4" s="87"/>
      <c r="I4" s="31"/>
    </row>
    <row r="5" spans="2:9" ht="12.75" customHeight="1" thickBot="1" x14ac:dyDescent="0.25">
      <c r="B5" s="7"/>
      <c r="C5" s="59" t="str">
        <f>HYPERLINK("","planten")</f>
        <v>planten</v>
      </c>
      <c r="D5" s="2"/>
      <c r="E5" s="30"/>
      <c r="F5" s="87"/>
      <c r="G5" s="87"/>
      <c r="H5" s="87"/>
      <c r="I5" s="31"/>
    </row>
    <row r="6" spans="2:9" ht="12.75" customHeight="1" thickBot="1" x14ac:dyDescent="0.25">
      <c r="B6" s="7"/>
      <c r="C6" s="59" t="str">
        <f>HYPERLINK("","    bladplanten")</f>
        <v xml:space="preserve">    bladplanten</v>
      </c>
      <c r="D6" s="2"/>
      <c r="E6" s="30"/>
      <c r="F6" s="94"/>
      <c r="G6" s="100" t="s">
        <v>218</v>
      </c>
      <c r="H6" s="90" t="str">
        <f ca="1">inhoudvisueel</f>
        <v>500 gr</v>
      </c>
      <c r="I6" s="31"/>
    </row>
    <row r="7" spans="2:9" ht="12.75" customHeight="1" thickBot="1" x14ac:dyDescent="0.25">
      <c r="B7" s="7"/>
      <c r="C7" s="59" t="str">
        <f>HYPERLINK("","    bloeiende planten")</f>
        <v xml:space="preserve">    bloeiende planten</v>
      </c>
      <c r="D7" s="2"/>
      <c r="E7" s="30"/>
      <c r="F7" s="95"/>
      <c r="G7" s="100"/>
      <c r="H7" s="91"/>
      <c r="I7" s="31"/>
    </row>
    <row r="8" spans="2:9" ht="12.75" customHeight="1" thickBot="1" x14ac:dyDescent="0.25">
      <c r="B8" s="7"/>
      <c r="C8" s="59" t="str">
        <f>HYPERLINK("","    cactussen/succulenten")</f>
        <v xml:space="preserve">    cactussen/succulenten</v>
      </c>
      <c r="D8" s="2"/>
      <c r="E8" s="30"/>
      <c r="F8" s="95"/>
      <c r="G8" s="100" t="s">
        <v>105</v>
      </c>
      <c r="H8" s="90">
        <f ca="1">INDEX(OFFSET(dataplanten!C:C,0,5),rij)</f>
        <v>15</v>
      </c>
      <c r="I8" s="31"/>
    </row>
    <row r="9" spans="2:9" ht="13.5" thickBot="1" x14ac:dyDescent="0.25">
      <c r="B9" s="7"/>
      <c r="C9" s="59" t="str">
        <f>HYPERLINK("","    perkplanten")</f>
        <v xml:space="preserve">    perkplanten</v>
      </c>
      <c r="D9" s="2"/>
      <c r="E9" s="30"/>
      <c r="F9" s="95"/>
      <c r="G9" s="100"/>
      <c r="H9" s="91"/>
      <c r="I9" s="32"/>
    </row>
    <row r="10" spans="2:9" ht="13.5" thickBot="1" x14ac:dyDescent="0.25">
      <c r="B10" s="7" t="s">
        <v>2</v>
      </c>
      <c r="C10" s="64" t="s">
        <v>235</v>
      </c>
      <c r="D10" s="2"/>
      <c r="E10" s="30"/>
      <c r="F10" s="95"/>
      <c r="G10" s="100" t="s">
        <v>15</v>
      </c>
      <c r="H10" s="90" t="str">
        <f ca="1">INDEX(OFFSET(dataplanten!C:C,0,4),rij)</f>
        <v>groen</v>
      </c>
      <c r="I10" s="32"/>
    </row>
    <row r="11" spans="2:9" ht="13.5" thickBot="1" x14ac:dyDescent="0.25">
      <c r="B11" s="7"/>
      <c r="C11" s="60" t="str">
        <f>HYPERLINK("","bloemisterijartikelen")</f>
        <v>bloemisterijartikelen</v>
      </c>
      <c r="D11" s="2"/>
      <c r="E11" s="30"/>
      <c r="F11" s="95"/>
      <c r="G11" s="100"/>
      <c r="H11" s="91"/>
      <c r="I11" s="32"/>
    </row>
    <row r="12" spans="2:9" ht="13.5" thickBot="1" x14ac:dyDescent="0.25">
      <c r="B12" s="22"/>
      <c r="C12" s="16"/>
      <c r="D12" s="2"/>
      <c r="E12" s="30"/>
      <c r="F12" s="95"/>
      <c r="G12" s="100" t="s">
        <v>17</v>
      </c>
      <c r="H12" s="90">
        <f ca="1">INDEX(OFFSET(dataplanten!C:C,0,6),rij)</f>
        <v>403</v>
      </c>
      <c r="I12" s="32"/>
    </row>
    <row r="13" spans="2:9" ht="13.5" thickBot="1" x14ac:dyDescent="0.25">
      <c r="B13" s="23"/>
      <c r="C13" s="61" t="str">
        <f>HYPERLINK("","winkelwagen")</f>
        <v>winkelwagen</v>
      </c>
      <c r="D13" s="2"/>
      <c r="E13" s="30"/>
      <c r="F13" s="95"/>
      <c r="G13" s="100"/>
      <c r="H13" s="91"/>
      <c r="I13" s="32"/>
    </row>
    <row r="14" spans="2:9" ht="13.5" thickBot="1" x14ac:dyDescent="0.25">
      <c r="D14" s="2"/>
      <c r="E14" s="30"/>
      <c r="F14" s="95"/>
      <c r="G14" s="100" t="s">
        <v>220</v>
      </c>
      <c r="H14" s="97">
        <f ca="1">prijs</f>
        <v>2.25</v>
      </c>
      <c r="I14" s="32"/>
    </row>
    <row r="15" spans="2:9" ht="13.5" thickBot="1" x14ac:dyDescent="0.25">
      <c r="D15" s="2"/>
      <c r="E15" s="30"/>
      <c r="F15" s="95"/>
      <c r="G15" s="100"/>
      <c r="H15" s="98"/>
      <c r="I15" s="32"/>
    </row>
    <row r="16" spans="2:9" ht="12.75" customHeight="1" thickBot="1" x14ac:dyDescent="0.25">
      <c r="D16" s="2"/>
      <c r="E16" s="30"/>
      <c r="F16" s="95"/>
      <c r="G16" s="100" t="s">
        <v>219</v>
      </c>
      <c r="H16" s="101"/>
      <c r="I16" s="32"/>
    </row>
    <row r="17" spans="2:9" ht="12.75" customHeight="1" thickBot="1" x14ac:dyDescent="0.25">
      <c r="B17" s="19"/>
      <c r="C17" s="2"/>
      <c r="D17" s="2"/>
      <c r="E17" s="30"/>
      <c r="F17" s="95"/>
      <c r="G17" s="100"/>
      <c r="H17" s="101"/>
      <c r="I17" s="32"/>
    </row>
    <row r="18" spans="2:9" ht="13.5" customHeight="1" x14ac:dyDescent="0.2">
      <c r="B18" s="19"/>
      <c r="C18" s="2"/>
      <c r="D18" s="2"/>
      <c r="E18" s="30"/>
      <c r="F18" s="95"/>
      <c r="G18" s="32"/>
      <c r="H18" s="32"/>
      <c r="I18" s="32"/>
    </row>
    <row r="19" spans="2:9" ht="13.5" thickBot="1" x14ac:dyDescent="0.25">
      <c r="B19" s="19"/>
      <c r="C19" s="2"/>
      <c r="D19" s="2"/>
      <c r="E19" s="30"/>
      <c r="F19" s="33"/>
      <c r="G19" s="32"/>
      <c r="H19" s="32"/>
      <c r="I19" s="32"/>
    </row>
    <row r="20" spans="2:9" x14ac:dyDescent="0.2">
      <c r="B20" s="19"/>
      <c r="C20" s="2"/>
      <c r="D20" s="2"/>
      <c r="E20" s="30"/>
      <c r="F20" s="32"/>
      <c r="G20" s="29"/>
      <c r="H20" s="28"/>
      <c r="I20" s="32"/>
    </row>
    <row r="21" spans="2:9" ht="12.75" customHeight="1" x14ac:dyDescent="0.2">
      <c r="B21" s="19"/>
      <c r="C21" s="2"/>
      <c r="D21" s="2"/>
      <c r="E21" s="30"/>
      <c r="F21" s="32"/>
      <c r="G21" s="32"/>
      <c r="H21" s="32"/>
      <c r="I21" s="32"/>
    </row>
    <row r="22" spans="2:9" x14ac:dyDescent="0.2">
      <c r="B22" s="19"/>
      <c r="C22" s="2"/>
      <c r="D22" s="2"/>
      <c r="E22" s="4"/>
      <c r="F22" s="28"/>
      <c r="G22" s="30"/>
      <c r="H22" s="30"/>
      <c r="I22" s="29"/>
    </row>
    <row r="23" spans="2:9" x14ac:dyDescent="0.2">
      <c r="B23" s="19"/>
      <c r="C23" s="2"/>
      <c r="D23" s="2"/>
      <c r="E23" s="30"/>
      <c r="F23" s="32"/>
      <c r="G23" s="30"/>
      <c r="H23" s="30"/>
      <c r="I23" s="32"/>
    </row>
    <row r="24" spans="2:9" x14ac:dyDescent="0.2">
      <c r="B24" s="20"/>
      <c r="C24" s="8"/>
      <c r="D24" s="2"/>
      <c r="E24" s="30"/>
      <c r="F24" s="30"/>
      <c r="G24" s="30"/>
      <c r="H24" s="30"/>
      <c r="I24" s="30"/>
    </row>
    <row r="25" spans="2:9" x14ac:dyDescent="0.2">
      <c r="B25" s="19"/>
      <c r="C25" s="2"/>
      <c r="D25" s="2"/>
      <c r="E25" s="30"/>
      <c r="F25" s="30"/>
      <c r="G25" s="2"/>
      <c r="H25" s="2"/>
      <c r="I25" s="30"/>
    </row>
    <row r="26" spans="2:9" x14ac:dyDescent="0.2">
      <c r="B26" s="19"/>
      <c r="C26" s="2"/>
      <c r="D26" s="2"/>
      <c r="E26" s="30"/>
      <c r="F26" s="30"/>
      <c r="G26" s="2"/>
      <c r="H26" s="2"/>
      <c r="I26" s="30"/>
    </row>
    <row r="27" spans="2:9" x14ac:dyDescent="0.2">
      <c r="B27" s="19"/>
      <c r="C27" s="2"/>
      <c r="D27" s="2"/>
      <c r="E27" s="2"/>
      <c r="F27" s="2"/>
      <c r="G27" s="2"/>
      <c r="H27" s="2"/>
      <c r="I27" s="2"/>
    </row>
    <row r="28" spans="2:9" x14ac:dyDescent="0.2">
      <c r="B28" s="19"/>
      <c r="C28" s="2"/>
      <c r="D28" s="2"/>
      <c r="E28" s="2"/>
      <c r="F28" s="2"/>
      <c r="G28" s="2"/>
      <c r="H28" s="2"/>
      <c r="I28" s="2"/>
    </row>
    <row r="29" spans="2:9" x14ac:dyDescent="0.2">
      <c r="B29" s="19"/>
      <c r="C29" s="2"/>
      <c r="D29" s="2"/>
      <c r="E29" s="2"/>
      <c r="F29" s="2"/>
      <c r="G29" s="2"/>
      <c r="H29" s="2"/>
      <c r="I29" s="2"/>
    </row>
    <row r="30" spans="2:9" x14ac:dyDescent="0.2">
      <c r="B30" s="19"/>
      <c r="C30" s="2"/>
      <c r="D30" s="2"/>
      <c r="E30" s="2"/>
      <c r="F30" s="2"/>
      <c r="G30" s="2"/>
      <c r="H30" s="2"/>
      <c r="I30" s="2"/>
    </row>
    <row r="31" spans="2:9" x14ac:dyDescent="0.2">
      <c r="B31" s="19"/>
      <c r="C31" s="2"/>
      <c r="D31" s="2"/>
      <c r="E31" s="2"/>
      <c r="F31" s="2"/>
      <c r="G31" s="2"/>
      <c r="H31" s="2"/>
      <c r="I31" s="2"/>
    </row>
    <row r="32" spans="2:9" x14ac:dyDescent="0.2">
      <c r="B32" s="19"/>
      <c r="C32" s="2"/>
      <c r="D32" s="2"/>
      <c r="E32" s="2"/>
      <c r="F32" s="2"/>
      <c r="G32" s="2"/>
      <c r="H32" s="2"/>
      <c r="I32" s="2"/>
    </row>
    <row r="33" spans="2:9" x14ac:dyDescent="0.2">
      <c r="B33" s="19"/>
      <c r="C33" s="2"/>
      <c r="D33" s="2"/>
      <c r="E33" s="2"/>
      <c r="F33" s="2"/>
      <c r="G33" s="2"/>
      <c r="H33" s="2"/>
      <c r="I33" s="2"/>
    </row>
    <row r="34" spans="2:9" x14ac:dyDescent="0.2">
      <c r="B34" s="19"/>
      <c r="C34" s="2"/>
      <c r="D34" s="2"/>
      <c r="E34" s="2"/>
      <c r="F34" s="2"/>
      <c r="G34" s="2"/>
      <c r="H34" s="2"/>
      <c r="I34" s="2"/>
    </row>
    <row r="35" spans="2:9" x14ac:dyDescent="0.2">
      <c r="B35" s="19"/>
      <c r="C35" s="2"/>
      <c r="D35" s="2"/>
      <c r="E35" s="2"/>
      <c r="F35" s="2"/>
      <c r="G35" s="2"/>
      <c r="H35" s="2"/>
      <c r="I35" s="2"/>
    </row>
    <row r="36" spans="2:9" x14ac:dyDescent="0.2">
      <c r="B36" s="19"/>
      <c r="C36" s="2"/>
      <c r="D36" s="2"/>
      <c r="E36" s="2"/>
      <c r="F36" s="2"/>
      <c r="G36" s="2"/>
      <c r="H36" s="2"/>
      <c r="I36" s="2"/>
    </row>
    <row r="37" spans="2:9" x14ac:dyDescent="0.2">
      <c r="B37" s="19"/>
      <c r="C37" s="2"/>
      <c r="D37" s="2"/>
      <c r="E37" s="2"/>
      <c r="F37" s="2"/>
      <c r="G37" s="2"/>
      <c r="H37" s="2"/>
      <c r="I37" s="2"/>
    </row>
    <row r="38" spans="2:9" x14ac:dyDescent="0.2">
      <c r="B38" s="19"/>
      <c r="C38" s="2"/>
      <c r="D38" s="2"/>
      <c r="E38" s="2"/>
      <c r="F38" s="2"/>
      <c r="G38" s="2"/>
      <c r="H38" s="2"/>
      <c r="I38" s="2"/>
    </row>
    <row r="39" spans="2:9" x14ac:dyDescent="0.2">
      <c r="B39" s="19"/>
      <c r="C39" s="2"/>
      <c r="D39" s="2"/>
      <c r="E39" s="2"/>
      <c r="F39" s="2"/>
      <c r="G39" s="2"/>
      <c r="H39" s="2"/>
      <c r="I39" s="2"/>
    </row>
    <row r="40" spans="2:9" x14ac:dyDescent="0.2">
      <c r="B40" s="19"/>
      <c r="C40" s="2"/>
      <c r="D40" s="2"/>
      <c r="E40" s="2"/>
      <c r="F40" s="2"/>
      <c r="G40" s="2"/>
      <c r="H40" s="2"/>
      <c r="I40" s="2"/>
    </row>
    <row r="41" spans="2:9" x14ac:dyDescent="0.2">
      <c r="B41" s="19"/>
      <c r="C41" s="2"/>
      <c r="D41" s="2"/>
      <c r="E41" s="2"/>
      <c r="F41" s="2"/>
      <c r="G41" s="2"/>
      <c r="H41" s="2"/>
      <c r="I41" s="2"/>
    </row>
    <row r="42" spans="2:9" x14ac:dyDescent="0.2">
      <c r="B42" s="19"/>
      <c r="C42" s="2"/>
      <c r="D42" s="2"/>
      <c r="E42" s="2"/>
      <c r="F42" s="2"/>
      <c r="G42" s="2"/>
      <c r="H42" s="2"/>
      <c r="I42" s="2"/>
    </row>
    <row r="43" spans="2:9" x14ac:dyDescent="0.2">
      <c r="B43" s="19"/>
      <c r="C43" s="2"/>
      <c r="D43" s="2"/>
      <c r="E43" s="2"/>
      <c r="F43" s="2"/>
      <c r="G43" s="2"/>
      <c r="H43" s="2"/>
      <c r="I43" s="2"/>
    </row>
    <row r="44" spans="2:9" x14ac:dyDescent="0.2">
      <c r="B44" s="19"/>
      <c r="C44" s="2"/>
      <c r="D44" s="2"/>
      <c r="E44" s="2"/>
      <c r="F44" s="2"/>
      <c r="G44" s="2"/>
      <c r="H44" s="2"/>
      <c r="I44" s="2"/>
    </row>
    <row r="45" spans="2:9" x14ac:dyDescent="0.2">
      <c r="B45" s="19"/>
      <c r="C45" s="2"/>
      <c r="D45" s="2"/>
      <c r="E45" s="2"/>
      <c r="F45" s="2"/>
      <c r="G45" s="2"/>
      <c r="H45" s="2"/>
      <c r="I45" s="2"/>
    </row>
    <row r="46" spans="2:9" x14ac:dyDescent="0.2">
      <c r="B46" s="19"/>
      <c r="C46" s="2"/>
      <c r="D46" s="2"/>
      <c r="E46" s="2"/>
      <c r="F46" s="2"/>
      <c r="G46" s="2"/>
      <c r="H46" s="2"/>
      <c r="I46" s="2"/>
    </row>
    <row r="47" spans="2:9" x14ac:dyDescent="0.2">
      <c r="B47" s="19"/>
      <c r="C47" s="2"/>
      <c r="D47" s="2"/>
      <c r="E47" s="2"/>
      <c r="F47" s="2"/>
      <c r="G47" s="2"/>
      <c r="H47" s="2"/>
      <c r="I47" s="2"/>
    </row>
    <row r="48" spans="2:9" x14ac:dyDescent="0.2">
      <c r="B48" s="19"/>
      <c r="C48" s="2"/>
      <c r="D48" s="2"/>
      <c r="E48" s="2"/>
      <c r="F48" s="2"/>
      <c r="G48" s="2"/>
      <c r="H48" s="2"/>
      <c r="I48" s="2"/>
    </row>
    <row r="49" spans="2:9" x14ac:dyDescent="0.2">
      <c r="B49" s="19"/>
      <c r="C49" s="2"/>
      <c r="D49" s="2"/>
      <c r="E49" s="2"/>
      <c r="F49" s="2"/>
      <c r="G49" s="2"/>
      <c r="H49" s="2"/>
      <c r="I49" s="2"/>
    </row>
    <row r="50" spans="2:9" x14ac:dyDescent="0.2">
      <c r="B50" s="19"/>
      <c r="C50" s="2"/>
      <c r="D50" s="2"/>
      <c r="E50" s="2"/>
      <c r="F50" s="2"/>
      <c r="G50" s="2"/>
      <c r="H50" s="2"/>
      <c r="I50" s="2"/>
    </row>
    <row r="51" spans="2:9" x14ac:dyDescent="0.2">
      <c r="B51" s="19"/>
      <c r="C51" s="2"/>
      <c r="D51" s="2"/>
      <c r="E51" s="2"/>
      <c r="F51" s="2"/>
      <c r="G51" s="2"/>
      <c r="H51" s="2"/>
      <c r="I51" s="2"/>
    </row>
    <row r="52" spans="2:9" x14ac:dyDescent="0.2">
      <c r="B52" s="19"/>
      <c r="C52" s="2"/>
      <c r="D52" s="2"/>
      <c r="E52" s="2"/>
      <c r="F52" s="2"/>
      <c r="G52" s="2"/>
      <c r="H52" s="2"/>
      <c r="I52" s="2"/>
    </row>
    <row r="53" spans="2:9" x14ac:dyDescent="0.2">
      <c r="B53" s="19"/>
      <c r="C53" s="2"/>
      <c r="D53" s="2"/>
      <c r="E53" s="2"/>
      <c r="F53" s="2"/>
      <c r="G53" s="2"/>
      <c r="H53" s="2"/>
      <c r="I53" s="2"/>
    </row>
    <row r="54" spans="2:9" x14ac:dyDescent="0.2">
      <c r="B54" s="19"/>
      <c r="C54" s="2"/>
      <c r="D54" s="2"/>
      <c r="E54" s="2"/>
      <c r="F54" s="2"/>
      <c r="G54" s="2"/>
      <c r="H54" s="2"/>
      <c r="I54" s="2"/>
    </row>
    <row r="55" spans="2:9" x14ac:dyDescent="0.2">
      <c r="B55" s="19"/>
      <c r="C55" s="2"/>
      <c r="D55" s="2"/>
      <c r="E55" s="2"/>
      <c r="F55" s="2"/>
      <c r="G55" s="2"/>
      <c r="H55" s="2"/>
      <c r="I55" s="2"/>
    </row>
    <row r="56" spans="2:9" x14ac:dyDescent="0.2">
      <c r="B56" s="19"/>
      <c r="C56" s="2"/>
      <c r="D56" s="2"/>
      <c r="E56" s="2"/>
      <c r="F56" s="2"/>
      <c r="G56" s="2"/>
      <c r="H56" s="2"/>
      <c r="I56" s="2"/>
    </row>
    <row r="57" spans="2:9" x14ac:dyDescent="0.2">
      <c r="B57" s="19"/>
      <c r="C57" s="2"/>
      <c r="D57" s="2"/>
      <c r="E57" s="2"/>
      <c r="F57" s="2"/>
      <c r="G57" s="2"/>
      <c r="H57" s="2"/>
      <c r="I57" s="2"/>
    </row>
    <row r="58" spans="2:9" x14ac:dyDescent="0.2">
      <c r="B58" s="19"/>
      <c r="C58" s="2"/>
      <c r="D58" s="2"/>
      <c r="E58" s="2"/>
      <c r="F58" s="2"/>
      <c r="G58" s="2"/>
      <c r="H58" s="2"/>
      <c r="I58" s="2"/>
    </row>
    <row r="59" spans="2:9" x14ac:dyDescent="0.2">
      <c r="B59" s="19"/>
      <c r="C59" s="2"/>
      <c r="D59" s="2"/>
      <c r="E59" s="2"/>
      <c r="F59" s="2"/>
      <c r="G59" s="2"/>
      <c r="H59" s="2"/>
      <c r="I59" s="2"/>
    </row>
    <row r="60" spans="2:9" x14ac:dyDescent="0.2">
      <c r="B60" s="19"/>
      <c r="C60" s="2"/>
      <c r="D60" s="2"/>
      <c r="E60" s="2"/>
      <c r="F60" s="2"/>
      <c r="G60" s="2"/>
      <c r="H60" s="2"/>
      <c r="I60" s="2"/>
    </row>
    <row r="61" spans="2:9" x14ac:dyDescent="0.2">
      <c r="B61" s="19"/>
      <c r="C61" s="2"/>
      <c r="D61" s="2"/>
      <c r="E61" s="2"/>
      <c r="F61" s="2"/>
      <c r="I61" s="2"/>
    </row>
    <row r="62" spans="2:9" x14ac:dyDescent="0.2">
      <c r="B62" s="19"/>
      <c r="C62" s="2"/>
      <c r="D62" s="2"/>
      <c r="E62" s="2"/>
      <c r="F62" s="2"/>
      <c r="I62" s="2"/>
    </row>
    <row r="63" spans="2:9" x14ac:dyDescent="0.2">
      <c r="B63" s="19"/>
      <c r="C63" s="2"/>
    </row>
  </sheetData>
  <sheetProtection sheet="1" objects="1" scenarios="1"/>
  <mergeCells count="15">
    <mergeCell ref="G14:G15"/>
    <mergeCell ref="H14:H15"/>
    <mergeCell ref="G16:G17"/>
    <mergeCell ref="H16:H17"/>
    <mergeCell ref="E2:I2"/>
    <mergeCell ref="F4:H5"/>
    <mergeCell ref="F6:F18"/>
    <mergeCell ref="G6:G7"/>
    <mergeCell ref="H6:H7"/>
    <mergeCell ref="G8:G9"/>
    <mergeCell ref="H8:H9"/>
    <mergeCell ref="G10:G11"/>
    <mergeCell ref="H10:H11"/>
    <mergeCell ref="G12:G13"/>
    <mergeCell ref="H12:H13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2160CB97AA9944823D4F7CE3EBB0E3" ma:contentTypeVersion="11" ma:contentTypeDescription="Een nieuw document maken." ma:contentTypeScope="" ma:versionID="bab9f1ddc85e7220d2a86fda1f19176a">
  <xsd:schema xmlns:xsd="http://www.w3.org/2001/XMLSchema" xmlns:xs="http://www.w3.org/2001/XMLSchema" xmlns:p="http://schemas.microsoft.com/office/2006/metadata/properties" xmlns:ns2="857190e7-f14a-4353-88e6-64ca5f0bd809" xmlns:ns3="0dd387fd-c553-4a20-ade5-fa3cd1739043" targetNamespace="http://schemas.microsoft.com/office/2006/metadata/properties" ma:root="true" ma:fieldsID="2e6af6d45ac2c1230332831d106dcec9" ns2:_="" ns3:_="">
    <xsd:import namespace="857190e7-f14a-4353-88e6-64ca5f0bd809"/>
    <xsd:import namespace="0dd387fd-c553-4a20-ade5-fa3cd17390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7190e7-f14a-4353-88e6-64ca5f0bd8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387fd-c553-4a20-ade5-fa3cd173904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EC2790-9DA6-472D-8774-40061C6C547A}"/>
</file>

<file path=customXml/itemProps2.xml><?xml version="1.0" encoding="utf-8"?>
<ds:datastoreItem xmlns:ds="http://schemas.openxmlformats.org/officeDocument/2006/customXml" ds:itemID="{310C4705-BE16-499C-B565-2877A66E142F}"/>
</file>

<file path=customXml/itemProps3.xml><?xml version="1.0" encoding="utf-8"?>
<ds:datastoreItem xmlns:ds="http://schemas.openxmlformats.org/officeDocument/2006/customXml" ds:itemID="{72F78062-BB8F-4A79-A869-C2C35B18B93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Werkbladen</vt:lpstr>
      </vt:variant>
      <vt:variant>
        <vt:i4>15</vt:i4>
      </vt:variant>
      <vt:variant>
        <vt:lpstr>Benoemde bereiken</vt:lpstr>
      </vt:variant>
      <vt:variant>
        <vt:i4>23</vt:i4>
      </vt:variant>
    </vt:vector>
  </HeadingPairs>
  <TitlesOfParts>
    <vt:vector size="38" baseType="lpstr">
      <vt:lpstr>home</vt:lpstr>
      <vt:lpstr>navibloemen</vt:lpstr>
      <vt:lpstr>naviplanten</vt:lpstr>
      <vt:lpstr>navibloemisterijartikelen</vt:lpstr>
      <vt:lpstr>bloemen</vt:lpstr>
      <vt:lpstr>planten</vt:lpstr>
      <vt:lpstr>bloemisterijartikelen</vt:lpstr>
      <vt:lpstr>artbloemen</vt:lpstr>
      <vt:lpstr>artplanten</vt:lpstr>
      <vt:lpstr>artbloemisterijartikelen</vt:lpstr>
      <vt:lpstr>winkelwagen</vt:lpstr>
      <vt:lpstr>data</vt:lpstr>
      <vt:lpstr>databloemen</vt:lpstr>
      <vt:lpstr>dataplanten</vt:lpstr>
      <vt:lpstr>databloemisterijartikelen</vt:lpstr>
      <vt:lpstr>artbloemen!aantal</vt:lpstr>
      <vt:lpstr>artbloemisterijartikelen!aantal</vt:lpstr>
      <vt:lpstr>artplanten!aantal</vt:lpstr>
      <vt:lpstr>aantal</vt:lpstr>
      <vt:lpstr>winkelwagen!Afdrukbereik</vt:lpstr>
      <vt:lpstr>artikeldummy</vt:lpstr>
      <vt:lpstr>bestaandeaantal</vt:lpstr>
      <vt:lpstr>besteleenheid</vt:lpstr>
      <vt:lpstr>btw21procent</vt:lpstr>
      <vt:lpstr>btw6procent</vt:lpstr>
      <vt:lpstr>categorie</vt:lpstr>
      <vt:lpstr>fust</vt:lpstr>
      <vt:lpstr>geselecteerd</vt:lpstr>
      <vt:lpstr>inhoud</vt:lpstr>
      <vt:lpstr>inhoudvisueel</vt:lpstr>
      <vt:lpstr>invoegrij</vt:lpstr>
      <vt:lpstr>naam</vt:lpstr>
      <vt:lpstr>nummer</vt:lpstr>
      <vt:lpstr>prijs</vt:lpstr>
      <vt:lpstr>rij</vt:lpstr>
      <vt:lpstr>subcategorie</vt:lpstr>
      <vt:lpstr>winkelwagendummy</vt:lpstr>
      <vt:lpstr>winkelwagennaam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2018-08-02T08:40:44Z</cp:lastPrinted>
  <dcterms:created xsi:type="dcterms:W3CDTF">2013-11-11T19:40:17Z</dcterms:created>
  <dcterms:modified xsi:type="dcterms:W3CDTF">2018-10-03T08:56:13Z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0x010100D62160CB97AA9944823D4F7CE3EBB0E3</vt:lpwstr>
  </property>
</Properties>
</file>