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tenden.local\dfs\user01\USR\GKRIJGSH\aansluiting mbo hbo bedrijfseconomie\"/>
    </mc:Choice>
  </mc:AlternateContent>
  <bookViews>
    <workbookView xWindow="0" yWindow="0" windowWidth="28800" windowHeight="1243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07" i="1" l="1"/>
  <c r="D201" i="1"/>
  <c r="D200" i="1"/>
  <c r="D199" i="1"/>
  <c r="D197" i="1"/>
  <c r="D196" i="1"/>
  <c r="D193" i="1"/>
  <c r="D191" i="1"/>
  <c r="D190" i="1"/>
  <c r="D189" i="1"/>
  <c r="D203" i="1" l="1"/>
  <c r="D206" i="1" s="1"/>
  <c r="C170" i="1"/>
  <c r="C169" i="1"/>
  <c r="C168" i="1"/>
  <c r="C166" i="1"/>
  <c r="C167" i="1"/>
  <c r="D170" i="1"/>
  <c r="D169" i="1"/>
  <c r="D168" i="1"/>
  <c r="D167" i="1"/>
  <c r="D166" i="1"/>
  <c r="D163" i="1"/>
  <c r="D159" i="1"/>
  <c r="D151" i="1"/>
  <c r="D150" i="1"/>
  <c r="D143" i="1"/>
  <c r="D142" i="1"/>
  <c r="E136" i="1"/>
  <c r="E135" i="1"/>
  <c r="E134" i="1"/>
  <c r="E133" i="1"/>
  <c r="E132" i="1"/>
  <c r="E128" i="1"/>
  <c r="E127" i="1"/>
  <c r="E131" i="1"/>
  <c r="F121" i="1"/>
  <c r="F119" i="1"/>
  <c r="F118" i="1"/>
  <c r="F116" i="1"/>
  <c r="E115" i="1"/>
  <c r="E114" i="1"/>
  <c r="D111" i="1"/>
  <c r="D110" i="1"/>
  <c r="D109" i="1"/>
  <c r="D108" i="1"/>
  <c r="D106" i="1"/>
  <c r="D104" i="1"/>
  <c r="D102" i="1"/>
  <c r="E98" i="1"/>
  <c r="E97" i="1"/>
  <c r="E94" i="1"/>
  <c r="E92" i="1"/>
  <c r="E91" i="1"/>
  <c r="E90" i="1"/>
  <c r="E85" i="1"/>
  <c r="E84" i="1"/>
  <c r="E86" i="1" s="1"/>
  <c r="D83" i="1"/>
  <c r="D82" i="1"/>
  <c r="E80" i="1"/>
  <c r="E79" i="1"/>
  <c r="E78" i="1"/>
  <c r="D69" i="1"/>
  <c r="B71" i="1"/>
  <c r="F60" i="1"/>
  <c r="F59" i="1"/>
  <c r="F58" i="1"/>
  <c r="F57" i="1"/>
  <c r="E60" i="1"/>
  <c r="E59" i="1"/>
  <c r="E58" i="1"/>
  <c r="E57" i="1"/>
  <c r="G66" i="1"/>
  <c r="F65" i="1"/>
  <c r="E65" i="1"/>
  <c r="C60" i="1"/>
  <c r="B54" i="1"/>
  <c r="B46" i="1"/>
  <c r="D44" i="1"/>
  <c r="D42" i="1"/>
  <c r="D41" i="1"/>
  <c r="H35" i="1"/>
  <c r="H34" i="1"/>
  <c r="H33" i="1"/>
  <c r="H32" i="1"/>
  <c r="H31" i="1"/>
  <c r="F35" i="1"/>
  <c r="F34" i="1"/>
  <c r="F33" i="1"/>
  <c r="F32" i="1"/>
  <c r="F31" i="1"/>
  <c r="B28" i="1"/>
  <c r="C18" i="1"/>
  <c r="C17" i="1"/>
  <c r="C16" i="1"/>
  <c r="C15" i="1"/>
  <c r="C9" i="1"/>
  <c r="C7" i="1"/>
  <c r="B6" i="1"/>
  <c r="A4" i="1"/>
</calcChain>
</file>

<file path=xl/sharedStrings.xml><?xml version="1.0" encoding="utf-8"?>
<sst xmlns="http://schemas.openxmlformats.org/spreadsheetml/2006/main" count="180" uniqueCount="101">
  <si>
    <t>Antwoorden vraagstukken hoofstuk 3</t>
  </si>
  <si>
    <t>a</t>
  </si>
  <si>
    <t>b</t>
  </si>
  <si>
    <t>N</t>
  </si>
  <si>
    <t>Vaste kosten/N</t>
  </si>
  <si>
    <t>variabele kosten</t>
  </si>
  <si>
    <t>c</t>
  </si>
  <si>
    <t>kostprijs: gemiddelde kosten per eenheid product</t>
  </si>
  <si>
    <t>d</t>
  </si>
  <si>
    <t>kostprijs</t>
  </si>
  <si>
    <t>winstopslag</t>
  </si>
  <si>
    <t>verkoopprijs</t>
  </si>
  <si>
    <t>e</t>
  </si>
  <si>
    <t>Je wilt je kosten terugverdienen en winst maken, maar je</t>
  </si>
  <si>
    <t>wilt de prijs niet te hoog, want dan verkoop je niks/te weinig.</t>
  </si>
  <si>
    <t>ex btw</t>
  </si>
  <si>
    <t>in de winkel:</t>
  </si>
  <si>
    <t>inclusief BTW</t>
  </si>
  <si>
    <t>V 3.2</t>
  </si>
  <si>
    <t>Dat hangt af van de variabele kosten: zijn deze proportioneel variabel?</t>
  </si>
  <si>
    <t>berekening:</t>
  </si>
  <si>
    <t>Tot. kosten</t>
  </si>
  <si>
    <t>vaste kosten</t>
  </si>
  <si>
    <t>per stuk</t>
  </si>
  <si>
    <t>variabele kosten zijn dus inderdaad proportioneel (blijven per stuk gelijk)</t>
  </si>
  <si>
    <t>De kostprijs wordt berekend op basis van de normale productieomvang (24000) en deze</t>
  </si>
  <si>
    <t>is voor jaar 1 en 2 gelijk en dus is de kostprijs voor jaar 1 en 2 ook gelijk:</t>
  </si>
  <si>
    <t xml:space="preserve">Vaste kosten/N </t>
  </si>
  <si>
    <t>variabele</t>
  </si>
  <si>
    <t>Verkoopprijs bepalen o.b.v. kostprijs:</t>
  </si>
  <si>
    <t>op basis van verkoopprijs vaststellen of die de kosten dekt</t>
  </si>
  <si>
    <t>V 3.3</t>
  </si>
  <si>
    <t>Totale kosten</t>
  </si>
  <si>
    <t>berekenen variabele kosten per eenheid op basis van minimale en maximale omvang:</t>
  </si>
  <si>
    <t>minimaal</t>
  </si>
  <si>
    <t>maximaal</t>
  </si>
  <si>
    <t>verschil</t>
  </si>
  <si>
    <t>dat betekent dat de variabele kosten per eenheid zijn:</t>
  </si>
  <si>
    <t>var. kosten</t>
  </si>
  <si>
    <t>de vaste kosten zouden elke periode hetzelfde moeten zijn;</t>
  </si>
  <si>
    <t>dat is niet zo, m.a.w. de variabele kosten zijn niet proportioneel!</t>
  </si>
  <si>
    <t>dus mag de kostprijsformule C/N + V/W niet toegepast worden</t>
  </si>
  <si>
    <t>voor de kostprijs uitgaan van normale productie (zowel voor vaste als variabele kosten)</t>
  </si>
  <si>
    <t>€ 1000000/10000</t>
  </si>
  <si>
    <t>V 3.4</t>
  </si>
  <si>
    <t>C/N + V/W</t>
  </si>
  <si>
    <t>C/N</t>
  </si>
  <si>
    <t>V/W</t>
  </si>
  <si>
    <t>om de verkoopprijs te kunnen vaststellen</t>
  </si>
  <si>
    <t>of als de verkoopprijs een gegeven is: kunnen we beneden de verkoopprijs produceren?</t>
  </si>
  <si>
    <t>winstmarge</t>
  </si>
  <si>
    <t>prijs ex btw</t>
  </si>
  <si>
    <t>f</t>
  </si>
  <si>
    <t>omzet</t>
  </si>
  <si>
    <t>winst 2016</t>
  </si>
  <si>
    <t>V 3.5</t>
  </si>
  <si>
    <t>V/w</t>
  </si>
  <si>
    <t>fabricagekostprijs</t>
  </si>
  <si>
    <t>verkoopkosten:</t>
  </si>
  <si>
    <t>commerciele kp</t>
  </si>
  <si>
    <t>bruto winst</t>
  </si>
  <si>
    <t>verkoopprijs incl.</t>
  </si>
  <si>
    <t>(afgerond)</t>
  </si>
  <si>
    <t>V 3.6</t>
  </si>
  <si>
    <t>15000 eenheden extra kosten</t>
  </si>
  <si>
    <t>euro extra</t>
  </si>
  <si>
    <t>variabele kosten per product:</t>
  </si>
  <si>
    <t xml:space="preserve">euro  </t>
  </si>
  <si>
    <t>variabele kosten bij 50000 producten:</t>
  </si>
  <si>
    <t>totale kosten</t>
  </si>
  <si>
    <t>V 3.7</t>
  </si>
  <si>
    <t>toename productie met</t>
  </si>
  <si>
    <t>leiden tot toename kosten:</t>
  </si>
  <si>
    <t>variabele kosten per eenheid</t>
  </si>
  <si>
    <t>vaste kosten voor uitbreiding bij 8000 eenheden:</t>
  </si>
  <si>
    <t xml:space="preserve">variabele kosten  </t>
  </si>
  <si>
    <t>waarvan toename vaste kosten</t>
  </si>
  <si>
    <t>toename variabele kosten</t>
  </si>
  <si>
    <t xml:space="preserve">vaste kosten voor uitbreiding   </t>
  </si>
  <si>
    <t>vaste kosten na uitbreiding</t>
  </si>
  <si>
    <t>V 3.10</t>
  </si>
  <si>
    <t>BE = (vaste kosten)/ (prijs-variabele kosten per product)</t>
  </si>
  <si>
    <t>Vaste kosten</t>
  </si>
  <si>
    <t>p-v</t>
  </si>
  <si>
    <t>BE</t>
  </si>
  <si>
    <t>de onderneming zal willen weten of het mogelijk is meer dan BE afzet te kunnen verkopen,</t>
  </si>
  <si>
    <t>anders is het niet mogelijk winst te maken.</t>
  </si>
  <si>
    <t>een onderneming zal eigen afzet willen vergelijken met BE afzet om te kunnen bepalen</t>
  </si>
  <si>
    <t>in hoeverre de afzet nog kan dalen voordat de onderneming verlies gaat draaien</t>
  </si>
  <si>
    <t>….</t>
  </si>
  <si>
    <t>stijging in %:</t>
  </si>
  <si>
    <t>stijging BE punt is % is gelijk aan procentuele stijging vaste kosten</t>
  </si>
  <si>
    <t>V 3.11</t>
  </si>
  <si>
    <t xml:space="preserve">BE </t>
  </si>
  <si>
    <t>is niet van toepassing; maximale productie is 8000</t>
  </si>
  <si>
    <t>omvang</t>
  </si>
  <si>
    <t>totale omzet</t>
  </si>
  <si>
    <t>V 3.12</t>
  </si>
  <si>
    <t>gemiddeld:</t>
  </si>
  <si>
    <t>BE omzet</t>
  </si>
  <si>
    <t>afgerond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</si>
</sst>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_ [$€-413]\ * #,##0.00_ ;_ [$€-413]\ * \-#,##0.00_ ;_ [$€-413]\ * &quot;-&quot;??_ ;_ @_ "/>
    <numFmt numFmtId="165" formatCode="[$€-2]\ #,##0;[Red]\-[$€-2]\ #,##0"/>
    <numFmt numFmtId="166" formatCode="_-[$€-1809]* #,##0_-;\-[$€-1809]* #,##0_-;_-[$€-1809]* &quot;-&quot;_-;_-@_-"/>
    <numFmt numFmtId="167" formatCode="_ [$€-413]\ * #,##0_ ;_ [$€-413]\ * \-#,##0_ ;_ [$€-413]\ * &quot;-&quot;_ ;_ @_ "/>
    <numFmt numFmtId="168" formatCode="[$€-413]\ #,##0.00"/>
    <numFmt numFmtId="169" formatCode="[$€-2]\ #,##0.00;[Red]\-[$€-2]\ #,##0.00"/>
    <numFmt numFmtId="170" formatCode="[$€-2]\ #,##0.0;[Red]\-[$€-2]\ #,##0.0"/>
    <numFmt numFmtId="171" formatCode="#,##0_ ;[Red]\-#,##0\ "/>
    <numFmt numFmtId="172" formatCode="[$€-2]\ #,##0.000;[Red]\-[$€-2]\ #,##0.00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164" fontId="0" fillId="0" borderId="0" xfId="0" applyNumberFormat="1"/>
    <xf numFmtId="164" fontId="2" fillId="0" borderId="0" xfId="0" applyNumberFormat="1" applyFont="1"/>
    <xf numFmtId="165" fontId="0" fillId="0" borderId="0" xfId="0" applyNumberFormat="1"/>
    <xf numFmtId="166" fontId="0" fillId="0" borderId="0" xfId="0" applyNumberFormat="1"/>
    <xf numFmtId="0" fontId="0" fillId="0" borderId="1" xfId="0" applyBorder="1"/>
    <xf numFmtId="0" fontId="1" fillId="0" borderId="0" xfId="0" applyFont="1"/>
    <xf numFmtId="0" fontId="0" fillId="2" borderId="0" xfId="0" applyFill="1"/>
    <xf numFmtId="165" fontId="0" fillId="2" borderId="0" xfId="0" applyNumberFormat="1" applyFill="1"/>
    <xf numFmtId="167" fontId="0" fillId="0" borderId="0" xfId="0" applyNumberFormat="1"/>
    <xf numFmtId="167" fontId="2" fillId="0" borderId="0" xfId="0" applyNumberFormat="1" applyFont="1"/>
    <xf numFmtId="167" fontId="0" fillId="0" borderId="1" xfId="0" applyNumberFormat="1" applyBorder="1"/>
    <xf numFmtId="9" fontId="0" fillId="0" borderId="0" xfId="0" applyNumberFormat="1"/>
    <xf numFmtId="168" fontId="0" fillId="0" borderId="0" xfId="0" applyNumberFormat="1"/>
    <xf numFmtId="168" fontId="2" fillId="0" borderId="0" xfId="0" applyNumberFormat="1" applyFont="1"/>
    <xf numFmtId="165" fontId="2" fillId="0" borderId="0" xfId="0" applyNumberFormat="1" applyFont="1"/>
    <xf numFmtId="169" fontId="0" fillId="0" borderId="0" xfId="0" applyNumberFormat="1"/>
    <xf numFmtId="169" fontId="2" fillId="0" borderId="0" xfId="0" applyNumberFormat="1" applyFont="1"/>
    <xf numFmtId="0" fontId="0" fillId="0" borderId="0" xfId="0" applyNumberFormat="1"/>
    <xf numFmtId="170" fontId="0" fillId="0" borderId="0" xfId="0" applyNumberFormat="1"/>
    <xf numFmtId="171" fontId="0" fillId="2" borderId="0" xfId="0" applyNumberFormat="1" applyFill="1"/>
    <xf numFmtId="17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title>
    <c:autoTitleDeleted val="0"/>
    <c:plotArea>
      <c:layout>
        <c:manualLayout>
          <c:layoutTarget val="inner"/>
          <c:xMode val="edge"/>
          <c:yMode val="edge"/>
          <c:x val="0.10335870516185477"/>
          <c:y val="0.29671296296296296"/>
          <c:w val="0.85219685039370074"/>
          <c:h val="0.61498432487605714"/>
        </c:manualLayout>
      </c:layout>
      <c:lineChart>
        <c:grouping val="standard"/>
        <c:varyColors val="0"/>
        <c:ser>
          <c:idx val="0"/>
          <c:order val="0"/>
          <c:tx>
            <c:v>totale kosten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Sheet1!$B$165:$B$170</c:f>
              <c:numCache>
                <c:formatCode>General</c:formatCode>
                <c:ptCount val="6"/>
                <c:pt idx="0">
                  <c:v>0</c:v>
                </c:pt>
                <c:pt idx="1">
                  <c:v>4000</c:v>
                </c:pt>
                <c:pt idx="2">
                  <c:v>7999</c:v>
                </c:pt>
                <c:pt idx="3">
                  <c:v>8000</c:v>
                </c:pt>
                <c:pt idx="4">
                  <c:v>12000</c:v>
                </c:pt>
                <c:pt idx="5">
                  <c:v>16000</c:v>
                </c:pt>
              </c:numCache>
            </c:numRef>
          </c:cat>
          <c:val>
            <c:numRef>
              <c:f>Sheet1!$C$165:$C$170</c:f>
              <c:numCache>
                <c:formatCode>General</c:formatCode>
                <c:ptCount val="6"/>
                <c:pt idx="0">
                  <c:v>70000</c:v>
                </c:pt>
                <c:pt idx="1">
                  <c:v>82000</c:v>
                </c:pt>
                <c:pt idx="2">
                  <c:v>93997</c:v>
                </c:pt>
                <c:pt idx="3">
                  <c:v>115000</c:v>
                </c:pt>
                <c:pt idx="4">
                  <c:v>127000</c:v>
                </c:pt>
                <c:pt idx="5">
                  <c:v>139000</c:v>
                </c:pt>
              </c:numCache>
            </c:numRef>
          </c:val>
          <c:smooth val="0"/>
        </c:ser>
        <c:ser>
          <c:idx val="1"/>
          <c:order val="1"/>
          <c:tx>
            <c:v>omzet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Sheet1!$B$165:$B$170</c:f>
              <c:numCache>
                <c:formatCode>General</c:formatCode>
                <c:ptCount val="6"/>
                <c:pt idx="0">
                  <c:v>0</c:v>
                </c:pt>
                <c:pt idx="1">
                  <c:v>4000</c:v>
                </c:pt>
                <c:pt idx="2">
                  <c:v>7999</c:v>
                </c:pt>
                <c:pt idx="3">
                  <c:v>8000</c:v>
                </c:pt>
                <c:pt idx="4">
                  <c:v>12000</c:v>
                </c:pt>
                <c:pt idx="5">
                  <c:v>16000</c:v>
                </c:pt>
              </c:numCache>
            </c:numRef>
          </c:cat>
          <c:val>
            <c:numRef>
              <c:f>Sheet1!$D$165:$D$170</c:f>
              <c:numCache>
                <c:formatCode>General</c:formatCode>
                <c:ptCount val="6"/>
                <c:pt idx="0">
                  <c:v>0</c:v>
                </c:pt>
                <c:pt idx="1">
                  <c:v>40000</c:v>
                </c:pt>
                <c:pt idx="2">
                  <c:v>79990</c:v>
                </c:pt>
                <c:pt idx="3">
                  <c:v>80000</c:v>
                </c:pt>
                <c:pt idx="4">
                  <c:v>120000</c:v>
                </c:pt>
                <c:pt idx="5">
                  <c:v>160000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02010968"/>
        <c:axId val="302010576"/>
      </c:lineChart>
      <c:catAx>
        <c:axId val="3020109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302010576"/>
        <c:crosses val="autoZero"/>
        <c:auto val="1"/>
        <c:lblAlgn val="ctr"/>
        <c:lblOffset val="100"/>
        <c:noMultiLvlLbl val="0"/>
      </c:catAx>
      <c:valAx>
        <c:axId val="3020105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30201096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523875</xdr:colOff>
      <xdr:row>170</xdr:row>
      <xdr:rowOff>166687</xdr:rowOff>
    </xdr:from>
    <xdr:to>
      <xdr:col>6</xdr:col>
      <xdr:colOff>180975</xdr:colOff>
      <xdr:row>185</xdr:row>
      <xdr:rowOff>52387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07"/>
  <sheetViews>
    <sheetView tabSelected="1" topLeftCell="A172" workbookViewId="0">
      <selection activeCell="E208" sqref="E208"/>
    </sheetView>
  </sheetViews>
  <sheetFormatPr defaultRowHeight="15" x14ac:dyDescent="0.25"/>
  <cols>
    <col min="3" max="4" width="15.85546875" customWidth="1"/>
    <col min="5" max="5" width="13.42578125" customWidth="1"/>
    <col min="6" max="6" width="12.7109375" customWidth="1"/>
  </cols>
  <sheetData>
    <row r="1" spans="1:3" x14ac:dyDescent="0.25">
      <c r="A1" t="s">
        <v>0</v>
      </c>
    </row>
    <row r="3" spans="1:3" x14ac:dyDescent="0.25">
      <c r="A3" t="s">
        <v>1</v>
      </c>
    </row>
    <row r="4" spans="1:3" x14ac:dyDescent="0.25">
      <c r="A4">
        <f>(55000+70000+50000+80000+60000+75000)/6</f>
        <v>65000</v>
      </c>
    </row>
    <row r="5" spans="1:3" x14ac:dyDescent="0.25">
      <c r="A5" t="s">
        <v>2</v>
      </c>
    </row>
    <row r="6" spans="1:3" x14ac:dyDescent="0.25">
      <c r="A6" t="s">
        <v>3</v>
      </c>
      <c r="B6">
        <f>A4</f>
        <v>65000</v>
      </c>
      <c r="C6" s="1"/>
    </row>
    <row r="7" spans="1:3" x14ac:dyDescent="0.25">
      <c r="A7" t="s">
        <v>4</v>
      </c>
      <c r="C7" s="1">
        <f>130000/B6</f>
        <v>2</v>
      </c>
    </row>
    <row r="8" spans="1:3" x14ac:dyDescent="0.25">
      <c r="A8" t="s">
        <v>5</v>
      </c>
      <c r="C8" s="2">
        <v>3</v>
      </c>
    </row>
    <row r="9" spans="1:3" x14ac:dyDescent="0.25">
      <c r="C9" s="1">
        <f>C7+C8</f>
        <v>5</v>
      </c>
    </row>
    <row r="10" spans="1:3" x14ac:dyDescent="0.25">
      <c r="C10" s="1"/>
    </row>
    <row r="11" spans="1:3" x14ac:dyDescent="0.25">
      <c r="A11" t="s">
        <v>6</v>
      </c>
      <c r="C11" s="1"/>
    </row>
    <row r="12" spans="1:3" x14ac:dyDescent="0.25">
      <c r="A12" t="s">
        <v>7</v>
      </c>
      <c r="C12" s="1"/>
    </row>
    <row r="13" spans="1:3" x14ac:dyDescent="0.25">
      <c r="C13" s="1"/>
    </row>
    <row r="14" spans="1:3" x14ac:dyDescent="0.25">
      <c r="A14" t="s">
        <v>8</v>
      </c>
      <c r="C14" s="1"/>
    </row>
    <row r="15" spans="1:3" x14ac:dyDescent="0.25">
      <c r="A15" t="s">
        <v>9</v>
      </c>
      <c r="C15" s="1">
        <f>C9</f>
        <v>5</v>
      </c>
    </row>
    <row r="16" spans="1:3" x14ac:dyDescent="0.25">
      <c r="A16" t="s">
        <v>10</v>
      </c>
      <c r="C16" s="2">
        <f>C15*0.8</f>
        <v>4</v>
      </c>
    </row>
    <row r="17" spans="1:8" x14ac:dyDescent="0.25">
      <c r="A17" t="s">
        <v>11</v>
      </c>
      <c r="C17" s="1">
        <f>C15+C16</f>
        <v>9</v>
      </c>
      <c r="D17" t="s">
        <v>15</v>
      </c>
    </row>
    <row r="18" spans="1:8" x14ac:dyDescent="0.25">
      <c r="A18" t="s">
        <v>16</v>
      </c>
      <c r="C18" s="1">
        <f>C17*1.21</f>
        <v>10.89</v>
      </c>
      <c r="D18" t="s">
        <v>17</v>
      </c>
    </row>
    <row r="19" spans="1:8" x14ac:dyDescent="0.25">
      <c r="C19" s="1"/>
    </row>
    <row r="20" spans="1:8" x14ac:dyDescent="0.25">
      <c r="A20" t="s">
        <v>12</v>
      </c>
    </row>
    <row r="21" spans="1:8" x14ac:dyDescent="0.25">
      <c r="A21" s="6" t="s">
        <v>29</v>
      </c>
    </row>
    <row r="22" spans="1:8" x14ac:dyDescent="0.25">
      <c r="A22" t="s">
        <v>13</v>
      </c>
    </row>
    <row r="23" spans="1:8" x14ac:dyDescent="0.25">
      <c r="A23" t="s">
        <v>14</v>
      </c>
    </row>
    <row r="24" spans="1:8" x14ac:dyDescent="0.25">
      <c r="A24" s="6" t="s">
        <v>30</v>
      </c>
    </row>
    <row r="27" spans="1:8" x14ac:dyDescent="0.25">
      <c r="A27" t="s">
        <v>18</v>
      </c>
    </row>
    <row r="28" spans="1:8" x14ac:dyDescent="0.25">
      <c r="A28" t="s">
        <v>1</v>
      </c>
      <c r="B28">
        <f>(20000+26000+25000+22000+27000)/5</f>
        <v>24000</v>
      </c>
    </row>
    <row r="29" spans="1:8" x14ac:dyDescent="0.25">
      <c r="A29" t="s">
        <v>2</v>
      </c>
      <c r="B29" t="s">
        <v>19</v>
      </c>
    </row>
    <row r="30" spans="1:8" x14ac:dyDescent="0.25">
      <c r="B30" t="s">
        <v>20</v>
      </c>
      <c r="D30" t="s">
        <v>21</v>
      </c>
      <c r="E30" t="s">
        <v>22</v>
      </c>
      <c r="F30" t="s">
        <v>5</v>
      </c>
      <c r="H30" t="s">
        <v>23</v>
      </c>
    </row>
    <row r="31" spans="1:8" x14ac:dyDescent="0.25">
      <c r="B31">
        <v>1</v>
      </c>
      <c r="C31">
        <v>20000</v>
      </c>
      <c r="D31" s="3">
        <v>296000</v>
      </c>
      <c r="E31" s="4">
        <v>96000</v>
      </c>
      <c r="F31" s="3">
        <f>D31-E31</f>
        <v>200000</v>
      </c>
      <c r="H31" s="3">
        <f>F31/C31</f>
        <v>10</v>
      </c>
    </row>
    <row r="32" spans="1:8" x14ac:dyDescent="0.25">
      <c r="B32">
        <v>2</v>
      </c>
      <c r="C32">
        <v>26000</v>
      </c>
      <c r="D32" s="3">
        <v>356000</v>
      </c>
      <c r="E32" s="4">
        <v>96000</v>
      </c>
      <c r="F32" s="3">
        <f t="shared" ref="F32:F35" si="0">D32-E32</f>
        <v>260000</v>
      </c>
      <c r="H32" s="3">
        <f t="shared" ref="H32:H35" si="1">F32/C32</f>
        <v>10</v>
      </c>
    </row>
    <row r="33" spans="1:8" x14ac:dyDescent="0.25">
      <c r="B33">
        <v>3</v>
      </c>
      <c r="C33">
        <v>25000</v>
      </c>
      <c r="D33" s="3">
        <v>346000</v>
      </c>
      <c r="E33" s="4">
        <v>96000</v>
      </c>
      <c r="F33" s="3">
        <f t="shared" si="0"/>
        <v>250000</v>
      </c>
      <c r="H33" s="3">
        <f t="shared" si="1"/>
        <v>10</v>
      </c>
    </row>
    <row r="34" spans="1:8" x14ac:dyDescent="0.25">
      <c r="B34">
        <v>4</v>
      </c>
      <c r="C34">
        <v>22000</v>
      </c>
      <c r="D34" s="3">
        <v>316000</v>
      </c>
      <c r="E34" s="4">
        <v>96000</v>
      </c>
      <c r="F34" s="3">
        <f t="shared" si="0"/>
        <v>220000</v>
      </c>
      <c r="H34" s="3">
        <f t="shared" si="1"/>
        <v>10</v>
      </c>
    </row>
    <row r="35" spans="1:8" x14ac:dyDescent="0.25">
      <c r="B35">
        <v>5</v>
      </c>
      <c r="C35">
        <v>27000</v>
      </c>
      <c r="D35" s="3">
        <v>366000</v>
      </c>
      <c r="E35" s="4">
        <v>96000</v>
      </c>
      <c r="F35" s="3">
        <f t="shared" si="0"/>
        <v>270000</v>
      </c>
      <c r="H35" s="3">
        <f t="shared" si="1"/>
        <v>10</v>
      </c>
    </row>
    <row r="37" spans="1:8" x14ac:dyDescent="0.25">
      <c r="B37" t="s">
        <v>24</v>
      </c>
      <c r="D37" s="3"/>
    </row>
    <row r="38" spans="1:8" x14ac:dyDescent="0.25">
      <c r="D38" s="3"/>
    </row>
    <row r="39" spans="1:8" x14ac:dyDescent="0.25">
      <c r="A39" t="s">
        <v>6</v>
      </c>
      <c r="B39" t="s">
        <v>25</v>
      </c>
      <c r="D39" s="3"/>
    </row>
    <row r="40" spans="1:8" x14ac:dyDescent="0.25">
      <c r="B40" t="s">
        <v>26</v>
      </c>
    </row>
    <row r="41" spans="1:8" x14ac:dyDescent="0.25">
      <c r="B41" t="s">
        <v>27</v>
      </c>
      <c r="D41" s="4">
        <f>E31/B28</f>
        <v>4</v>
      </c>
    </row>
    <row r="42" spans="1:8" x14ac:dyDescent="0.25">
      <c r="B42" t="s">
        <v>28</v>
      </c>
      <c r="D42" s="3">
        <f>H35</f>
        <v>10</v>
      </c>
    </row>
    <row r="43" spans="1:8" x14ac:dyDescent="0.25">
      <c r="D43" s="5"/>
    </row>
    <row r="44" spans="1:8" x14ac:dyDescent="0.25">
      <c r="B44" t="s">
        <v>9</v>
      </c>
      <c r="D44" s="4">
        <f>SUM(D41:D43)</f>
        <v>14</v>
      </c>
    </row>
    <row r="46" spans="1:8" x14ac:dyDescent="0.25">
      <c r="A46" t="s">
        <v>8</v>
      </c>
      <c r="B46" t="str">
        <f>A12</f>
        <v>kostprijs: gemiddelde kosten per eenheid product</v>
      </c>
    </row>
    <row r="48" spans="1:8" x14ac:dyDescent="0.25">
      <c r="A48" t="s">
        <v>12</v>
      </c>
      <c r="B48" s="6" t="s">
        <v>29</v>
      </c>
    </row>
    <row r="49" spans="1:8" x14ac:dyDescent="0.25">
      <c r="B49" t="s">
        <v>13</v>
      </c>
    </row>
    <row r="50" spans="1:8" x14ac:dyDescent="0.25">
      <c r="B50" t="s">
        <v>14</v>
      </c>
    </row>
    <row r="51" spans="1:8" x14ac:dyDescent="0.25">
      <c r="B51" s="6" t="s">
        <v>30</v>
      </c>
    </row>
    <row r="53" spans="1:8" x14ac:dyDescent="0.25">
      <c r="A53" t="s">
        <v>31</v>
      </c>
    </row>
    <row r="54" spans="1:8" x14ac:dyDescent="0.25">
      <c r="A54" t="s">
        <v>1</v>
      </c>
      <c r="B54">
        <f>(12000+10000+9000+9000)/4</f>
        <v>10000</v>
      </c>
    </row>
    <row r="55" spans="1:8" x14ac:dyDescent="0.25">
      <c r="A55" t="s">
        <v>2</v>
      </c>
      <c r="B55" t="s">
        <v>19</v>
      </c>
    </row>
    <row r="56" spans="1:8" x14ac:dyDescent="0.25">
      <c r="D56" t="s">
        <v>32</v>
      </c>
      <c r="E56" s="7" t="s">
        <v>38</v>
      </c>
      <c r="F56" s="7" t="s">
        <v>22</v>
      </c>
      <c r="H56" s="6" t="s">
        <v>39</v>
      </c>
    </row>
    <row r="57" spans="1:8" x14ac:dyDescent="0.25">
      <c r="B57">
        <v>1</v>
      </c>
      <c r="C57">
        <v>12000</v>
      </c>
      <c r="D57" s="3">
        <v>1240000</v>
      </c>
      <c r="E57" s="8">
        <f>C57*G66</f>
        <v>1140000</v>
      </c>
      <c r="F57" s="8">
        <f>D57-E57</f>
        <v>100000</v>
      </c>
      <c r="H57" s="6" t="s">
        <v>40</v>
      </c>
    </row>
    <row r="58" spans="1:8" x14ac:dyDescent="0.25">
      <c r="B58">
        <v>2</v>
      </c>
      <c r="C58">
        <v>10000</v>
      </c>
      <c r="D58" s="3">
        <v>1000000</v>
      </c>
      <c r="E58" s="8">
        <f>C58*G66</f>
        <v>950000</v>
      </c>
      <c r="F58" s="8">
        <f>D58-E58</f>
        <v>50000</v>
      </c>
      <c r="H58" s="6" t="s">
        <v>41</v>
      </c>
    </row>
    <row r="59" spans="1:8" x14ac:dyDescent="0.25">
      <c r="B59">
        <v>3</v>
      </c>
      <c r="C59">
        <v>9000</v>
      </c>
      <c r="D59" s="3">
        <v>850000</v>
      </c>
      <c r="E59" s="8">
        <f>C59*G66</f>
        <v>855000</v>
      </c>
      <c r="F59" s="8">
        <f>D59-E59</f>
        <v>-5000</v>
      </c>
    </row>
    <row r="60" spans="1:8" x14ac:dyDescent="0.25">
      <c r="B60">
        <v>4</v>
      </c>
      <c r="C60">
        <f>C59</f>
        <v>9000</v>
      </c>
      <c r="D60" s="3">
        <v>850000</v>
      </c>
      <c r="E60" s="8">
        <f>E59</f>
        <v>855000</v>
      </c>
      <c r="F60" s="8">
        <f>D60-E60</f>
        <v>-5000</v>
      </c>
    </row>
    <row r="62" spans="1:8" x14ac:dyDescent="0.25">
      <c r="B62" t="s">
        <v>33</v>
      </c>
    </row>
    <row r="63" spans="1:8" x14ac:dyDescent="0.25">
      <c r="B63" t="s">
        <v>34</v>
      </c>
      <c r="D63" s="3"/>
      <c r="E63">
        <v>5000</v>
      </c>
      <c r="F63" s="3">
        <v>650000</v>
      </c>
    </row>
    <row r="64" spans="1:8" x14ac:dyDescent="0.25">
      <c r="B64" t="s">
        <v>35</v>
      </c>
      <c r="E64">
        <v>15000</v>
      </c>
      <c r="F64" s="3">
        <v>1600000</v>
      </c>
    </row>
    <row r="65" spans="1:7" x14ac:dyDescent="0.25">
      <c r="B65" t="s">
        <v>36</v>
      </c>
      <c r="E65">
        <f>E64-E63</f>
        <v>10000</v>
      </c>
      <c r="F65" s="3">
        <f>F64-F63</f>
        <v>950000</v>
      </c>
    </row>
    <row r="66" spans="1:7" x14ac:dyDescent="0.25">
      <c r="B66" t="s">
        <v>37</v>
      </c>
      <c r="G66" s="3">
        <f>F65/E65</f>
        <v>95</v>
      </c>
    </row>
    <row r="68" spans="1:7" x14ac:dyDescent="0.25">
      <c r="A68" t="s">
        <v>6</v>
      </c>
      <c r="B68" t="s">
        <v>42</v>
      </c>
    </row>
    <row r="69" spans="1:7" x14ac:dyDescent="0.25">
      <c r="B69" t="s">
        <v>43</v>
      </c>
      <c r="D69" s="3">
        <f>1000000/10000</f>
        <v>100</v>
      </c>
      <c r="E69" t="s">
        <v>9</v>
      </c>
    </row>
    <row r="71" spans="1:7" x14ac:dyDescent="0.25">
      <c r="A71" t="s">
        <v>8</v>
      </c>
      <c r="B71" t="str">
        <f>B46</f>
        <v>kostprijs: gemiddelde kosten per eenheid product</v>
      </c>
    </row>
    <row r="72" spans="1:7" x14ac:dyDescent="0.25">
      <c r="A72" t="s">
        <v>12</v>
      </c>
      <c r="B72" s="6" t="s">
        <v>29</v>
      </c>
    </row>
    <row r="73" spans="1:7" x14ac:dyDescent="0.25">
      <c r="B73" t="s">
        <v>13</v>
      </c>
    </row>
    <row r="74" spans="1:7" x14ac:dyDescent="0.25">
      <c r="B74" t="s">
        <v>14</v>
      </c>
    </row>
    <row r="75" spans="1:7" x14ac:dyDescent="0.25">
      <c r="B75" s="6" t="s">
        <v>30</v>
      </c>
    </row>
    <row r="77" spans="1:7" x14ac:dyDescent="0.25">
      <c r="A77" t="s">
        <v>44</v>
      </c>
      <c r="C77" s="9"/>
      <c r="D77" s="9"/>
      <c r="E77" s="9"/>
      <c r="F77" s="9"/>
    </row>
    <row r="78" spans="1:7" x14ac:dyDescent="0.25">
      <c r="A78" t="s">
        <v>1</v>
      </c>
      <c r="B78" t="s">
        <v>45</v>
      </c>
      <c r="C78" s="9"/>
      <c r="D78" s="9" t="s">
        <v>46</v>
      </c>
      <c r="E78" s="9">
        <f>28000/8000</f>
        <v>3.5</v>
      </c>
      <c r="F78" s="9"/>
    </row>
    <row r="79" spans="1:7" x14ac:dyDescent="0.25">
      <c r="C79" s="9"/>
      <c r="D79" s="9" t="s">
        <v>47</v>
      </c>
      <c r="E79" s="10">
        <f>76500/9000</f>
        <v>8.5</v>
      </c>
      <c r="F79" s="9"/>
    </row>
    <row r="80" spans="1:7" x14ac:dyDescent="0.25">
      <c r="C80" s="9"/>
      <c r="D80" s="9"/>
      <c r="E80" s="9">
        <f>E78+E79</f>
        <v>12</v>
      </c>
      <c r="F80" s="9"/>
    </row>
    <row r="81" spans="1:6" x14ac:dyDescent="0.25">
      <c r="A81" t="s">
        <v>2</v>
      </c>
      <c r="B81" t="s">
        <v>22</v>
      </c>
      <c r="C81" s="9"/>
      <c r="D81" s="9">
        <v>28000</v>
      </c>
      <c r="E81" s="9"/>
      <c r="F81" s="9"/>
    </row>
    <row r="82" spans="1:6" x14ac:dyDescent="0.25">
      <c r="B82" t="s">
        <v>5</v>
      </c>
      <c r="C82" s="9"/>
      <c r="D82" s="11">
        <f>E79*8200</f>
        <v>69700</v>
      </c>
      <c r="E82" s="9"/>
      <c r="F82" s="9"/>
    </row>
    <row r="83" spans="1:6" x14ac:dyDescent="0.25">
      <c r="C83" s="9"/>
      <c r="D83" s="9">
        <f>D81+D82</f>
        <v>97700</v>
      </c>
      <c r="E83" s="9"/>
      <c r="F83" s="9"/>
    </row>
    <row r="84" spans="1:6" x14ac:dyDescent="0.25">
      <c r="A84" t="s">
        <v>6</v>
      </c>
      <c r="B84" t="s">
        <v>45</v>
      </c>
      <c r="C84" s="9"/>
      <c r="D84" s="9" t="s">
        <v>46</v>
      </c>
      <c r="E84" s="9">
        <f>28000/8000</f>
        <v>3.5</v>
      </c>
      <c r="F84" s="9"/>
    </row>
    <row r="85" spans="1:6" x14ac:dyDescent="0.25">
      <c r="C85" s="9"/>
      <c r="D85" s="9" t="s">
        <v>47</v>
      </c>
      <c r="E85" s="10">
        <f>76500/9000</f>
        <v>8.5</v>
      </c>
      <c r="F85" s="9"/>
    </row>
    <row r="86" spans="1:6" x14ac:dyDescent="0.25">
      <c r="C86" s="9"/>
      <c r="D86" s="9"/>
      <c r="E86" s="9">
        <f>E84+E85</f>
        <v>12</v>
      </c>
      <c r="F86" s="9"/>
    </row>
    <row r="87" spans="1:6" x14ac:dyDescent="0.25">
      <c r="A87" t="s">
        <v>8</v>
      </c>
      <c r="B87" t="s">
        <v>48</v>
      </c>
      <c r="C87" s="9"/>
      <c r="D87" s="9"/>
      <c r="E87" s="9"/>
      <c r="F87" s="9"/>
    </row>
    <row r="88" spans="1:6" x14ac:dyDescent="0.25">
      <c r="B88" t="s">
        <v>49</v>
      </c>
      <c r="C88" s="9"/>
      <c r="D88" s="9"/>
      <c r="E88" s="9"/>
      <c r="F88" s="9"/>
    </row>
    <row r="89" spans="1:6" x14ac:dyDescent="0.25">
      <c r="C89" s="9"/>
      <c r="D89" s="9"/>
      <c r="E89" s="9"/>
      <c r="F89" s="9"/>
    </row>
    <row r="90" spans="1:6" x14ac:dyDescent="0.25">
      <c r="A90" t="s">
        <v>12</v>
      </c>
      <c r="B90" t="s">
        <v>9</v>
      </c>
      <c r="C90" s="9"/>
      <c r="D90" s="9"/>
      <c r="E90" s="9">
        <f>E86</f>
        <v>12</v>
      </c>
      <c r="F90" s="9"/>
    </row>
    <row r="91" spans="1:6" x14ac:dyDescent="0.25">
      <c r="B91" t="s">
        <v>50</v>
      </c>
      <c r="C91" s="9"/>
      <c r="D91" s="9"/>
      <c r="E91" s="10">
        <f>E90*0.25</f>
        <v>3</v>
      </c>
      <c r="F91" s="9"/>
    </row>
    <row r="92" spans="1:6" x14ac:dyDescent="0.25">
      <c r="B92" t="s">
        <v>51</v>
      </c>
      <c r="C92" s="9"/>
      <c r="D92" s="9"/>
      <c r="E92" s="9">
        <f>E90+E91</f>
        <v>15</v>
      </c>
      <c r="F92" s="9"/>
    </row>
    <row r="93" spans="1:6" x14ac:dyDescent="0.25">
      <c r="C93" s="9"/>
      <c r="D93" s="9"/>
      <c r="E93" s="9"/>
      <c r="F93" s="9"/>
    </row>
    <row r="94" spans="1:6" x14ac:dyDescent="0.25">
      <c r="A94" t="s">
        <v>52</v>
      </c>
      <c r="B94" t="s">
        <v>53</v>
      </c>
      <c r="C94" s="9"/>
      <c r="D94" s="9"/>
      <c r="E94" s="9">
        <f>8200*E92</f>
        <v>123000</v>
      </c>
      <c r="F94" s="9"/>
    </row>
    <row r="95" spans="1:6" x14ac:dyDescent="0.25">
      <c r="C95" s="9"/>
      <c r="D95" s="9"/>
      <c r="E95" s="10"/>
      <c r="F95" s="9"/>
    </row>
    <row r="96" spans="1:6" x14ac:dyDescent="0.25">
      <c r="B96" t="s">
        <v>22</v>
      </c>
      <c r="C96" s="9"/>
      <c r="D96" s="9"/>
      <c r="E96" s="9">
        <v>28000</v>
      </c>
      <c r="F96" s="9"/>
    </row>
    <row r="97" spans="1:6" x14ac:dyDescent="0.25">
      <c r="B97" t="s">
        <v>5</v>
      </c>
      <c r="C97" s="9"/>
      <c r="D97" s="9"/>
      <c r="E97" s="10">
        <f>E85*8200</f>
        <v>69700</v>
      </c>
      <c r="F97" s="9"/>
    </row>
    <row r="98" spans="1:6" x14ac:dyDescent="0.25">
      <c r="B98" t="s">
        <v>54</v>
      </c>
      <c r="C98" s="9"/>
      <c r="D98" s="9"/>
      <c r="E98" s="9">
        <f>E94-E96-E97</f>
        <v>25300</v>
      </c>
      <c r="F98" s="9"/>
    </row>
    <row r="99" spans="1:6" x14ac:dyDescent="0.25">
      <c r="C99" s="9"/>
      <c r="D99" s="9"/>
      <c r="E99" s="9"/>
      <c r="F99" s="9"/>
    </row>
    <row r="100" spans="1:6" x14ac:dyDescent="0.25">
      <c r="C100" s="9"/>
      <c r="D100" s="9"/>
      <c r="E100" s="9"/>
      <c r="F100" s="9"/>
    </row>
    <row r="101" spans="1:6" x14ac:dyDescent="0.25">
      <c r="A101" t="s">
        <v>55</v>
      </c>
      <c r="D101" s="13"/>
    </row>
    <row r="102" spans="1:6" x14ac:dyDescent="0.25">
      <c r="A102" t="s">
        <v>1</v>
      </c>
      <c r="B102" t="s">
        <v>46</v>
      </c>
      <c r="D102" s="13">
        <f>49500/18000</f>
        <v>2.75</v>
      </c>
    </row>
    <row r="103" spans="1:6" x14ac:dyDescent="0.25">
      <c r="B103" t="s">
        <v>56</v>
      </c>
      <c r="D103" s="14">
        <v>3.6</v>
      </c>
    </row>
    <row r="104" spans="1:6" x14ac:dyDescent="0.25">
      <c r="B104" t="s">
        <v>57</v>
      </c>
      <c r="D104" s="13">
        <f>D102+D103</f>
        <v>6.35</v>
      </c>
    </row>
    <row r="105" spans="1:6" x14ac:dyDescent="0.25">
      <c r="A105" t="s">
        <v>2</v>
      </c>
      <c r="B105" t="s">
        <v>58</v>
      </c>
      <c r="D105" s="13"/>
    </row>
    <row r="106" spans="1:6" x14ac:dyDescent="0.25">
      <c r="B106" t="s">
        <v>46</v>
      </c>
      <c r="D106" s="13">
        <f>4500/18000</f>
        <v>0.25</v>
      </c>
    </row>
    <row r="107" spans="1:6" x14ac:dyDescent="0.25">
      <c r="B107" t="s">
        <v>47</v>
      </c>
      <c r="D107" s="14">
        <v>0.4</v>
      </c>
    </row>
    <row r="108" spans="1:6" x14ac:dyDescent="0.25">
      <c r="B108" t="s">
        <v>59</v>
      </c>
      <c r="D108" s="13">
        <f>D104+D106+D107</f>
        <v>7</v>
      </c>
      <c r="E108" s="12">
        <v>0.8</v>
      </c>
    </row>
    <row r="109" spans="1:6" x14ac:dyDescent="0.25">
      <c r="A109" t="s">
        <v>6</v>
      </c>
      <c r="B109" t="s">
        <v>60</v>
      </c>
      <c r="D109" s="14">
        <f>D108*20/80</f>
        <v>1.75</v>
      </c>
      <c r="E109" s="12">
        <v>0.2</v>
      </c>
    </row>
    <row r="110" spans="1:6" x14ac:dyDescent="0.25">
      <c r="B110" t="s">
        <v>11</v>
      </c>
      <c r="D110" s="13">
        <f>D108*100/80</f>
        <v>8.75</v>
      </c>
      <c r="E110" s="12">
        <v>1</v>
      </c>
    </row>
    <row r="111" spans="1:6" x14ac:dyDescent="0.25">
      <c r="A111" t="s">
        <v>8</v>
      </c>
      <c r="B111" t="s">
        <v>61</v>
      </c>
      <c r="D111" s="13">
        <f>D110*1.21</f>
        <v>10.5875</v>
      </c>
      <c r="E111" t="s">
        <v>62</v>
      </c>
    </row>
    <row r="112" spans="1:6" x14ac:dyDescent="0.25">
      <c r="D112" s="13"/>
    </row>
    <row r="113" spans="1:6" x14ac:dyDescent="0.25">
      <c r="A113" t="s">
        <v>63</v>
      </c>
    </row>
    <row r="114" spans="1:6" x14ac:dyDescent="0.25">
      <c r="A114" t="s">
        <v>1</v>
      </c>
      <c r="B114" t="s">
        <v>64</v>
      </c>
      <c r="E114">
        <f>1500000-1320000</f>
        <v>180000</v>
      </c>
      <c r="F114" t="s">
        <v>65</v>
      </c>
    </row>
    <row r="115" spans="1:6" x14ac:dyDescent="0.25">
      <c r="B115" t="s">
        <v>66</v>
      </c>
      <c r="E115">
        <f>E114/15000</f>
        <v>12</v>
      </c>
      <c r="F115" t="s">
        <v>67</v>
      </c>
    </row>
    <row r="116" spans="1:6" x14ac:dyDescent="0.25">
      <c r="A116" t="s">
        <v>2</v>
      </c>
      <c r="B116" t="s">
        <v>68</v>
      </c>
      <c r="F116" s="9">
        <f>E115*50000</f>
        <v>600000</v>
      </c>
    </row>
    <row r="117" spans="1:6" x14ac:dyDescent="0.25">
      <c r="B117" t="s">
        <v>69</v>
      </c>
      <c r="F117" s="9">
        <v>1320000</v>
      </c>
    </row>
    <row r="118" spans="1:6" x14ac:dyDescent="0.25">
      <c r="B118" t="s">
        <v>22</v>
      </c>
      <c r="F118" s="9">
        <f>F117-F116</f>
        <v>720000</v>
      </c>
    </row>
    <row r="119" spans="1:6" x14ac:dyDescent="0.25">
      <c r="A119" t="s">
        <v>6</v>
      </c>
      <c r="B119" t="s">
        <v>46</v>
      </c>
      <c r="F119" s="9">
        <f>F118/80000</f>
        <v>9</v>
      </c>
    </row>
    <row r="120" spans="1:6" x14ac:dyDescent="0.25">
      <c r="B120" t="s">
        <v>5</v>
      </c>
      <c r="F120" s="15">
        <v>12</v>
      </c>
    </row>
    <row r="121" spans="1:6" x14ac:dyDescent="0.25">
      <c r="B121" t="s">
        <v>9</v>
      </c>
      <c r="F121" s="9">
        <f>F119+F120</f>
        <v>21</v>
      </c>
    </row>
    <row r="123" spans="1:6" x14ac:dyDescent="0.25">
      <c r="A123" t="s">
        <v>70</v>
      </c>
    </row>
    <row r="124" spans="1:6" x14ac:dyDescent="0.25">
      <c r="A124" t="s">
        <v>1</v>
      </c>
      <c r="B124" t="s">
        <v>71</v>
      </c>
      <c r="E124">
        <v>4000</v>
      </c>
    </row>
    <row r="125" spans="1:6" x14ac:dyDescent="0.25">
      <c r="B125" t="s">
        <v>72</v>
      </c>
      <c r="E125" s="3">
        <v>41000</v>
      </c>
    </row>
    <row r="126" spans="1:6" x14ac:dyDescent="0.25">
      <c r="B126" t="s">
        <v>76</v>
      </c>
      <c r="E126" s="3">
        <v>11000</v>
      </c>
    </row>
    <row r="127" spans="1:6" x14ac:dyDescent="0.25">
      <c r="B127" t="s">
        <v>77</v>
      </c>
      <c r="E127" s="3">
        <f>E125-E126</f>
        <v>30000</v>
      </c>
    </row>
    <row r="128" spans="1:6" x14ac:dyDescent="0.25">
      <c r="B128" t="s">
        <v>73</v>
      </c>
      <c r="E128" s="16">
        <f>E127/E124</f>
        <v>7.5</v>
      </c>
    </row>
    <row r="129" spans="1:5" x14ac:dyDescent="0.25">
      <c r="A129" t="s">
        <v>2</v>
      </c>
      <c r="B129" t="s">
        <v>74</v>
      </c>
    </row>
    <row r="130" spans="1:5" x14ac:dyDescent="0.25">
      <c r="B130" t="s">
        <v>69</v>
      </c>
      <c r="E130" s="3">
        <v>80000</v>
      </c>
    </row>
    <row r="131" spans="1:5" x14ac:dyDescent="0.25">
      <c r="B131" t="s">
        <v>75</v>
      </c>
      <c r="E131" s="16">
        <f>E128*8000</f>
        <v>60000</v>
      </c>
    </row>
    <row r="132" spans="1:5" x14ac:dyDescent="0.25">
      <c r="B132" t="s">
        <v>78</v>
      </c>
      <c r="E132" s="16">
        <f>E130-E131</f>
        <v>20000</v>
      </c>
    </row>
    <row r="133" spans="1:5" x14ac:dyDescent="0.25">
      <c r="B133" t="s">
        <v>79</v>
      </c>
      <c r="E133" s="16">
        <f>E132+11000</f>
        <v>31000</v>
      </c>
    </row>
    <row r="134" spans="1:5" x14ac:dyDescent="0.25">
      <c r="A134" t="s">
        <v>6</v>
      </c>
      <c r="B134" t="s">
        <v>46</v>
      </c>
      <c r="E134" s="16">
        <f>E133/10000</f>
        <v>3.1</v>
      </c>
    </row>
    <row r="135" spans="1:5" x14ac:dyDescent="0.25">
      <c r="B135" t="s">
        <v>5</v>
      </c>
      <c r="E135" s="17">
        <f>E128</f>
        <v>7.5</v>
      </c>
    </row>
    <row r="136" spans="1:5" x14ac:dyDescent="0.25">
      <c r="E136" s="16">
        <f>E134+E135</f>
        <v>10.6</v>
      </c>
    </row>
    <row r="138" spans="1:5" x14ac:dyDescent="0.25">
      <c r="A138" t="s">
        <v>80</v>
      </c>
    </row>
    <row r="139" spans="1:5" x14ac:dyDescent="0.25">
      <c r="A139" t="s">
        <v>1</v>
      </c>
      <c r="B139" t="s">
        <v>81</v>
      </c>
    </row>
    <row r="141" spans="1:5" x14ac:dyDescent="0.25">
      <c r="B141" t="s">
        <v>82</v>
      </c>
      <c r="D141" s="3">
        <v>96000</v>
      </c>
    </row>
    <row r="142" spans="1:5" x14ac:dyDescent="0.25">
      <c r="B142" t="s">
        <v>83</v>
      </c>
      <c r="D142" s="9">
        <f>300-180</f>
        <v>120</v>
      </c>
    </row>
    <row r="143" spans="1:5" x14ac:dyDescent="0.25">
      <c r="B143" t="s">
        <v>84</v>
      </c>
      <c r="D143" s="18">
        <f>D141/D142</f>
        <v>800</v>
      </c>
    </row>
    <row r="145" spans="1:5" x14ac:dyDescent="0.25">
      <c r="A145" t="s">
        <v>2</v>
      </c>
      <c r="B145" t="s">
        <v>85</v>
      </c>
    </row>
    <row r="146" spans="1:5" x14ac:dyDescent="0.25">
      <c r="B146" t="s">
        <v>86</v>
      </c>
    </row>
    <row r="147" spans="1:5" x14ac:dyDescent="0.25">
      <c r="B147" t="s">
        <v>87</v>
      </c>
    </row>
    <row r="148" spans="1:5" x14ac:dyDescent="0.25">
      <c r="B148" t="s">
        <v>88</v>
      </c>
    </row>
    <row r="149" spans="1:5" x14ac:dyDescent="0.25">
      <c r="B149" t="s">
        <v>89</v>
      </c>
    </row>
    <row r="150" spans="1:5" x14ac:dyDescent="0.25">
      <c r="A150" t="s">
        <v>6</v>
      </c>
      <c r="B150" t="s">
        <v>22</v>
      </c>
      <c r="D150" s="19">
        <f>D141*1.1</f>
        <v>105600.00000000001</v>
      </c>
    </row>
    <row r="151" spans="1:5" x14ac:dyDescent="0.25">
      <c r="B151" t="s">
        <v>84</v>
      </c>
      <c r="D151">
        <f>D150/D142</f>
        <v>880.00000000000011</v>
      </c>
    </row>
    <row r="152" spans="1:5" x14ac:dyDescent="0.25">
      <c r="B152" t="s">
        <v>90</v>
      </c>
      <c r="D152" s="12">
        <v>0.1</v>
      </c>
    </row>
    <row r="154" spans="1:5" x14ac:dyDescent="0.25">
      <c r="B154" t="s">
        <v>91</v>
      </c>
    </row>
    <row r="156" spans="1:5" x14ac:dyDescent="0.25">
      <c r="A156" t="s">
        <v>92</v>
      </c>
    </row>
    <row r="157" spans="1:5" x14ac:dyDescent="0.25">
      <c r="A157" t="s">
        <v>1</v>
      </c>
      <c r="B157" t="s">
        <v>82</v>
      </c>
      <c r="D157" s="3">
        <v>70000</v>
      </c>
    </row>
    <row r="158" spans="1:5" x14ac:dyDescent="0.25">
      <c r="B158" t="s">
        <v>83</v>
      </c>
      <c r="D158">
        <v>7</v>
      </c>
    </row>
    <row r="159" spans="1:5" x14ac:dyDescent="0.25">
      <c r="B159" t="s">
        <v>93</v>
      </c>
      <c r="D159" s="18">
        <f>D157/D158</f>
        <v>10000</v>
      </c>
      <c r="E159" t="s">
        <v>94</v>
      </c>
    </row>
    <row r="161" spans="1:4" x14ac:dyDescent="0.25">
      <c r="B161" t="s">
        <v>22</v>
      </c>
      <c r="D161" s="3">
        <v>91000</v>
      </c>
    </row>
    <row r="162" spans="1:4" x14ac:dyDescent="0.25">
      <c r="B162" t="s">
        <v>83</v>
      </c>
      <c r="D162">
        <v>7</v>
      </c>
    </row>
    <row r="163" spans="1:4" x14ac:dyDescent="0.25">
      <c r="B163" s="7" t="s">
        <v>84</v>
      </c>
      <c r="C163" s="7"/>
      <c r="D163" s="20">
        <f>D161/D162</f>
        <v>13000</v>
      </c>
    </row>
    <row r="164" spans="1:4" x14ac:dyDescent="0.25">
      <c r="A164" t="s">
        <v>2</v>
      </c>
      <c r="B164" t="s">
        <v>95</v>
      </c>
      <c r="C164" t="s">
        <v>69</v>
      </c>
      <c r="D164" t="s">
        <v>96</v>
      </c>
    </row>
    <row r="165" spans="1:4" x14ac:dyDescent="0.25">
      <c r="B165">
        <v>0</v>
      </c>
      <c r="C165">
        <v>70000</v>
      </c>
      <c r="D165">
        <v>0</v>
      </c>
    </row>
    <row r="166" spans="1:4" x14ac:dyDescent="0.25">
      <c r="B166">
        <v>4000</v>
      </c>
      <c r="C166">
        <f>70000+3*B166</f>
        <v>82000</v>
      </c>
      <c r="D166">
        <f>B166*10</f>
        <v>40000</v>
      </c>
    </row>
    <row r="167" spans="1:4" x14ac:dyDescent="0.25">
      <c r="B167">
        <v>7999</v>
      </c>
      <c r="C167">
        <f>70000+B167*3</f>
        <v>93997</v>
      </c>
      <c r="D167">
        <f t="shared" ref="D167:D170" si="2">B167*10</f>
        <v>79990</v>
      </c>
    </row>
    <row r="168" spans="1:4" x14ac:dyDescent="0.25">
      <c r="B168">
        <v>8000</v>
      </c>
      <c r="C168">
        <f>91000+3*B168</f>
        <v>115000</v>
      </c>
      <c r="D168">
        <f t="shared" si="2"/>
        <v>80000</v>
      </c>
    </row>
    <row r="169" spans="1:4" x14ac:dyDescent="0.25">
      <c r="B169">
        <v>12000</v>
      </c>
      <c r="C169">
        <f>91000+3*B169</f>
        <v>127000</v>
      </c>
      <c r="D169">
        <f t="shared" si="2"/>
        <v>120000</v>
      </c>
    </row>
    <row r="170" spans="1:4" x14ac:dyDescent="0.25">
      <c r="B170">
        <v>16000</v>
      </c>
      <c r="C170">
        <f>91000+3*B170</f>
        <v>139000</v>
      </c>
      <c r="D170">
        <f t="shared" si="2"/>
        <v>160000</v>
      </c>
    </row>
    <row r="188" spans="1:4" x14ac:dyDescent="0.25">
      <c r="A188" t="s">
        <v>97</v>
      </c>
    </row>
    <row r="189" spans="1:4" x14ac:dyDescent="0.25">
      <c r="A189" t="s">
        <v>1</v>
      </c>
      <c r="B189" s="12">
        <v>0.3</v>
      </c>
      <c r="C189">
        <v>20</v>
      </c>
      <c r="D189">
        <f>B189*C189</f>
        <v>6</v>
      </c>
    </row>
    <row r="190" spans="1:4" x14ac:dyDescent="0.25">
      <c r="B190" s="12">
        <v>0.45</v>
      </c>
      <c r="C190">
        <v>30</v>
      </c>
      <c r="D190">
        <f t="shared" ref="D190:D191" si="3">B190*C190</f>
        <v>13.5</v>
      </c>
    </row>
    <row r="191" spans="1:4" x14ac:dyDescent="0.25">
      <c r="B191" s="12">
        <v>0.25</v>
      </c>
      <c r="C191">
        <v>40</v>
      </c>
      <c r="D191">
        <f t="shared" si="3"/>
        <v>10</v>
      </c>
    </row>
    <row r="193" spans="1:5" x14ac:dyDescent="0.25">
      <c r="B193" t="s">
        <v>98</v>
      </c>
      <c r="D193">
        <f>SUM(D189:D192)</f>
        <v>29.5</v>
      </c>
    </row>
    <row r="195" spans="1:5" x14ac:dyDescent="0.25">
      <c r="A195" t="s">
        <v>2</v>
      </c>
      <c r="B195" t="s">
        <v>22</v>
      </c>
      <c r="D195" s="3">
        <v>590000</v>
      </c>
    </row>
    <row r="196" spans="1:5" x14ac:dyDescent="0.25">
      <c r="B196" t="s">
        <v>50</v>
      </c>
      <c r="D196">
        <f>D193</f>
        <v>29.5</v>
      </c>
    </row>
    <row r="197" spans="1:5" x14ac:dyDescent="0.25">
      <c r="B197" t="s">
        <v>99</v>
      </c>
      <c r="D197" s="21">
        <f>D195/0.295</f>
        <v>2000000</v>
      </c>
    </row>
    <row r="199" spans="1:5" x14ac:dyDescent="0.25">
      <c r="A199" t="s">
        <v>6</v>
      </c>
      <c r="B199" s="12">
        <v>0.25</v>
      </c>
      <c r="C199">
        <v>20</v>
      </c>
      <c r="D199">
        <f>B199*C199</f>
        <v>5</v>
      </c>
    </row>
    <row r="200" spans="1:5" x14ac:dyDescent="0.25">
      <c r="B200" s="12">
        <v>0.35</v>
      </c>
      <c r="C200">
        <v>30</v>
      </c>
      <c r="D200">
        <f t="shared" ref="D200:D201" si="4">B200*C200</f>
        <v>10.5</v>
      </c>
    </row>
    <row r="201" spans="1:5" x14ac:dyDescent="0.25">
      <c r="B201" s="12">
        <v>0.4</v>
      </c>
      <c r="C201">
        <v>40</v>
      </c>
      <c r="D201">
        <f t="shared" si="4"/>
        <v>16</v>
      </c>
    </row>
    <row r="203" spans="1:5" x14ac:dyDescent="0.25">
      <c r="B203" t="s">
        <v>98</v>
      </c>
      <c r="D203">
        <f>SUM(D199:D202)</f>
        <v>31.5</v>
      </c>
    </row>
    <row r="205" spans="1:5" x14ac:dyDescent="0.25">
      <c r="B205" t="s">
        <v>22</v>
      </c>
      <c r="D205" s="3">
        <v>590000</v>
      </c>
    </row>
    <row r="206" spans="1:5" x14ac:dyDescent="0.25">
      <c r="B206" t="s">
        <v>50</v>
      </c>
      <c r="D206">
        <f>D203</f>
        <v>31.5</v>
      </c>
    </row>
    <row r="207" spans="1:5" x14ac:dyDescent="0.25">
      <c r="B207" t="s">
        <v>99</v>
      </c>
      <c r="D207" s="3">
        <f>D205/0.315</f>
        <v>1873015.8730158729</v>
      </c>
      <c r="E207" t="s">
        <v>100</v>
      </c>
    </row>
  </sheetData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Stenden Hogeschool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Greetje Krijgsheld</dc:creator>
  <cp:lastModifiedBy>Greetje Krijgsheld</cp:lastModifiedBy>
  <dcterms:created xsi:type="dcterms:W3CDTF">2015-11-30T15:23:52Z</dcterms:created>
  <dcterms:modified xsi:type="dcterms:W3CDTF">2015-11-30T17:02:21Z</dcterms:modified>
</cp:coreProperties>
</file>