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enden.local\dfs\user01\USR\GKRIJGSH\aansluiting mbo hbo bedrijfseconomie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1" i="1"/>
  <c r="F50" i="1"/>
  <c r="F49" i="1"/>
  <c r="F48" i="1"/>
  <c r="F47" i="1"/>
  <c r="F46" i="1"/>
  <c r="F45" i="1"/>
  <c r="F44" i="1"/>
  <c r="F43" i="1"/>
  <c r="F42" i="1"/>
  <c r="F41" i="1"/>
  <c r="G50" i="1"/>
  <c r="G49" i="1"/>
  <c r="G48" i="1"/>
  <c r="G47" i="1"/>
  <c r="G46" i="1"/>
  <c r="G45" i="1"/>
  <c r="G44" i="1"/>
  <c r="G43" i="1"/>
  <c r="G42" i="1"/>
  <c r="G41" i="1"/>
  <c r="E50" i="1"/>
  <c r="E49" i="1"/>
  <c r="E48" i="1"/>
  <c r="E47" i="1"/>
  <c r="E46" i="1"/>
  <c r="E45" i="1"/>
  <c r="E44" i="1"/>
  <c r="E43" i="1"/>
  <c r="E42" i="1"/>
  <c r="E41" i="1"/>
  <c r="D50" i="1"/>
  <c r="D49" i="1"/>
  <c r="D48" i="1"/>
  <c r="D47" i="1"/>
  <c r="D46" i="1"/>
  <c r="D45" i="1"/>
  <c r="D44" i="1"/>
  <c r="D43" i="1"/>
  <c r="D42" i="1"/>
  <c r="D41" i="1"/>
  <c r="I37" i="1"/>
  <c r="C37" i="1"/>
  <c r="C35" i="1"/>
  <c r="C34" i="1"/>
  <c r="C33" i="1"/>
  <c r="I31" i="1"/>
  <c r="I30" i="1"/>
  <c r="I29" i="1"/>
  <c r="I28" i="1"/>
  <c r="I27" i="1"/>
  <c r="I26" i="1"/>
  <c r="I25" i="1"/>
  <c r="I24" i="1"/>
  <c r="C24" i="1"/>
  <c r="C23" i="1"/>
  <c r="I21" i="1"/>
  <c r="I20" i="1"/>
  <c r="C21" i="1"/>
</calcChain>
</file>

<file path=xl/sharedStrings.xml><?xml version="1.0" encoding="utf-8"?>
<sst xmlns="http://schemas.openxmlformats.org/spreadsheetml/2006/main" count="95" uniqueCount="75">
  <si>
    <t>Uitwerkingen Vraagstukken hoofdstuk 1</t>
  </si>
  <si>
    <t>V 1.1</t>
  </si>
  <si>
    <t>a</t>
  </si>
  <si>
    <t>gemeente:</t>
  </si>
  <si>
    <t>vergunningen</t>
  </si>
  <si>
    <t>klanten</t>
  </si>
  <si>
    <t>bank:</t>
  </si>
  <si>
    <t>leveranciers</t>
  </si>
  <si>
    <t>Aannemer:</t>
  </si>
  <si>
    <t>bouw van het pand</t>
  </si>
  <si>
    <t>Omwonenden</t>
  </si>
  <si>
    <t>Belastingdienst</t>
  </si>
  <si>
    <t>Concurrenten</t>
  </si>
  <si>
    <t>accountant of administrateur als je de boekhouding uitbesteedt</t>
  </si>
  <si>
    <t>b</t>
  </si>
  <si>
    <t>a/b</t>
  </si>
  <si>
    <t>overige dienstverleners</t>
  </si>
  <si>
    <t>kopen jouw auto's of laten ze door jou repareren</t>
  </si>
  <si>
    <t>lening, rente en afbetalingen, voorzien van informatie over de resultaten</t>
  </si>
  <si>
    <t>Bank:</t>
  </si>
  <si>
    <t>bankrekening</t>
  </si>
  <si>
    <t>voor de auto's, materialen, machines enz.</t>
  </si>
  <si>
    <t xml:space="preserve">voorkomen van overlast </t>
  </si>
  <si>
    <t>aangiften btw, inkomstenbelasting</t>
  </si>
  <si>
    <t>soms samen optreden richting bijvoorbeeld gemeente, maar meestal in de gaten houden of je prijzen nog scherp genoeg zijn…</t>
  </si>
  <si>
    <t>zoals bijvoorbeeld voor schoonmaken (schoonmaakbedrijf), reclame (krant, reclame adviesbureau)</t>
  </si>
  <si>
    <t>….</t>
  </si>
  <si>
    <t>(er zijn nog meer mogelijkheden)</t>
  </si>
  <si>
    <t>V 1.2</t>
  </si>
  <si>
    <t>Omzet</t>
  </si>
  <si>
    <t>kosten</t>
  </si>
  <si>
    <t>EBIT</t>
  </si>
  <si>
    <t>voor eenmanszaak</t>
  </si>
  <si>
    <t>omzet</t>
  </si>
  <si>
    <t>voor bv</t>
  </si>
  <si>
    <t>rentekosten</t>
  </si>
  <si>
    <t>winst voor B</t>
  </si>
  <si>
    <t>rente</t>
  </si>
  <si>
    <t>c</t>
  </si>
  <si>
    <t>VPB</t>
  </si>
  <si>
    <t>winst uit aanm. Belang</t>
  </si>
  <si>
    <t>(winst wordt in geheel uitgekeerd)</t>
  </si>
  <si>
    <t>belasting</t>
  </si>
  <si>
    <t>netto in handen</t>
  </si>
  <si>
    <t>salaris na B</t>
  </si>
  <si>
    <t>netto in handen voor DGA</t>
  </si>
  <si>
    <t>(afgerond)</t>
  </si>
  <si>
    <t>d</t>
  </si>
  <si>
    <t>na B +</t>
  </si>
  <si>
    <t>winst</t>
  </si>
  <si>
    <t>e</t>
  </si>
  <si>
    <t>totaal belastingen:</t>
  </si>
  <si>
    <t>V 1.3</t>
  </si>
  <si>
    <t>omzet = prijs x afzet</t>
  </si>
  <si>
    <t>hoogste omzet</t>
  </si>
  <si>
    <t>variabele kosten</t>
  </si>
  <si>
    <t>hoogste winst</t>
  </si>
  <si>
    <t>totale kosten</t>
  </si>
  <si>
    <t>V 1.4</t>
  </si>
  <si>
    <t>(m.u.v. interest)</t>
  </si>
  <si>
    <t>interest:</t>
  </si>
  <si>
    <t>achtergestelde lening</t>
  </si>
  <si>
    <t>hyp lening</t>
  </si>
  <si>
    <t>banklening</t>
  </si>
  <si>
    <t>resultaat voor vpb</t>
  </si>
  <si>
    <t>vpb</t>
  </si>
  <si>
    <t>winst na B</t>
  </si>
  <si>
    <t>interestkosten</t>
  </si>
  <si>
    <t>gem geinv. Vreemd verm.</t>
  </si>
  <si>
    <t>in %</t>
  </si>
  <si>
    <t>Dat komt omdat het totaal vreemd vermogen groter is dan alleen</t>
  </si>
  <si>
    <t>het lang vreemd vermogen; er is ook nog kort vreemd vermogen</t>
  </si>
  <si>
    <t>f</t>
  </si>
  <si>
    <t>Besloten vennootschap, omdat er sprake is van aandelenkapitaal en de</t>
  </si>
  <si>
    <t>aandelen zijn niet vrij overdraagbaar.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</si>
</sst>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" fontId="0" fillId="0" borderId="1" xfId="0" applyNumberFormat="1" applyBorder="1"/>
    <xf numFmtId="1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omzet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Sheet1!$C$41:$C$50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Sheet1!$D$41:$D$50</c:f>
              <c:numCache>
                <c:formatCode>General</c:formatCode>
                <c:ptCount val="10"/>
                <c:pt idx="0">
                  <c:v>2400</c:v>
                </c:pt>
                <c:pt idx="1">
                  <c:v>4400</c:v>
                </c:pt>
                <c:pt idx="2">
                  <c:v>6000</c:v>
                </c:pt>
                <c:pt idx="3">
                  <c:v>7200</c:v>
                </c:pt>
                <c:pt idx="4">
                  <c:v>8000</c:v>
                </c:pt>
                <c:pt idx="5">
                  <c:v>9100</c:v>
                </c:pt>
                <c:pt idx="6">
                  <c:v>10200</c:v>
                </c:pt>
                <c:pt idx="7">
                  <c:v>10500</c:v>
                </c:pt>
                <c:pt idx="8">
                  <c:v>11000</c:v>
                </c:pt>
                <c:pt idx="9">
                  <c:v>11400</c:v>
                </c:pt>
              </c:numCache>
            </c:numRef>
          </c:val>
          <c:smooth val="0"/>
        </c:ser>
        <c:ser>
          <c:idx val="1"/>
          <c:order val="1"/>
          <c:tx>
            <c:v>variabele kosten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Sheet1!$C$41:$C$50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Sheet1!$E$41:$E$50</c:f>
              <c:numCache>
                <c:formatCode>General</c:formatCode>
                <c:ptCount val="10"/>
                <c:pt idx="0">
                  <c:v>200</c:v>
                </c:pt>
                <c:pt idx="1">
                  <c:v>360</c:v>
                </c:pt>
                <c:pt idx="2">
                  <c:v>480</c:v>
                </c:pt>
                <c:pt idx="3">
                  <c:v>640</c:v>
                </c:pt>
                <c:pt idx="4">
                  <c:v>800</c:v>
                </c:pt>
                <c:pt idx="5">
                  <c:v>1040</c:v>
                </c:pt>
                <c:pt idx="6">
                  <c:v>1530</c:v>
                </c:pt>
                <c:pt idx="7">
                  <c:v>2100</c:v>
                </c:pt>
                <c:pt idx="8">
                  <c:v>2750</c:v>
                </c:pt>
                <c:pt idx="9">
                  <c:v>3600</c:v>
                </c:pt>
              </c:numCache>
            </c:numRef>
          </c:val>
          <c:smooth val="0"/>
        </c:ser>
        <c:ser>
          <c:idx val="2"/>
          <c:order val="2"/>
          <c:tx>
            <c:v>totale kosten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Sheet1!$C$41:$C$50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Sheet1!$F$41:$F$50</c:f>
              <c:numCache>
                <c:formatCode>General</c:formatCode>
                <c:ptCount val="10"/>
                <c:pt idx="0">
                  <c:v>4200</c:v>
                </c:pt>
                <c:pt idx="1">
                  <c:v>4360</c:v>
                </c:pt>
                <c:pt idx="2">
                  <c:v>4480</c:v>
                </c:pt>
                <c:pt idx="3">
                  <c:v>4640</c:v>
                </c:pt>
                <c:pt idx="4">
                  <c:v>4800</c:v>
                </c:pt>
                <c:pt idx="5">
                  <c:v>5040</c:v>
                </c:pt>
                <c:pt idx="6">
                  <c:v>5530</c:v>
                </c:pt>
                <c:pt idx="7">
                  <c:v>6100</c:v>
                </c:pt>
                <c:pt idx="8">
                  <c:v>6750</c:v>
                </c:pt>
                <c:pt idx="9">
                  <c:v>7600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919768"/>
        <c:axId val="311922904"/>
      </c:lineChart>
      <c:catAx>
        <c:axId val="311919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1922904"/>
        <c:crosses val="autoZero"/>
        <c:auto val="1"/>
        <c:lblAlgn val="ctr"/>
        <c:lblOffset val="100"/>
        <c:noMultiLvlLbl val="0"/>
      </c:catAx>
      <c:valAx>
        <c:axId val="31192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1919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51</xdr:row>
      <xdr:rowOff>14287</xdr:rowOff>
    </xdr:from>
    <xdr:to>
      <xdr:col>6</xdr:col>
      <xdr:colOff>485775</xdr:colOff>
      <xdr:row>65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51" workbookViewId="0">
      <selection activeCell="C69" sqref="C69"/>
    </sheetView>
  </sheetViews>
  <sheetFormatPr defaultRowHeight="15" x14ac:dyDescent="0.25"/>
  <cols>
    <col min="2" max="2" width="24.140625" customWidth="1"/>
    <col min="5" max="6" width="9.7109375" customWidth="1"/>
    <col min="8" max="8" width="21.85546875" customWidth="1"/>
  </cols>
  <sheetData>
    <row r="1" spans="1:3" x14ac:dyDescent="0.25">
      <c r="A1" t="s">
        <v>0</v>
      </c>
    </row>
    <row r="3" spans="1:3" x14ac:dyDescent="0.25">
      <c r="A3" t="s">
        <v>1</v>
      </c>
    </row>
    <row r="4" spans="1:3" x14ac:dyDescent="0.25">
      <c r="A4" t="s">
        <v>15</v>
      </c>
      <c r="B4" t="s">
        <v>3</v>
      </c>
      <c r="C4" t="s">
        <v>4</v>
      </c>
    </row>
    <row r="5" spans="1:3" x14ac:dyDescent="0.25">
      <c r="B5" t="s">
        <v>5</v>
      </c>
      <c r="C5" t="s">
        <v>17</v>
      </c>
    </row>
    <row r="6" spans="1:3" x14ac:dyDescent="0.25">
      <c r="B6" t="s">
        <v>6</v>
      </c>
      <c r="C6" t="s">
        <v>18</v>
      </c>
    </row>
    <row r="7" spans="1:3" x14ac:dyDescent="0.25">
      <c r="B7" t="s">
        <v>19</v>
      </c>
      <c r="C7" t="s">
        <v>20</v>
      </c>
    </row>
    <row r="8" spans="1:3" x14ac:dyDescent="0.25">
      <c r="B8" t="s">
        <v>7</v>
      </c>
      <c r="C8" t="s">
        <v>21</v>
      </c>
    </row>
    <row r="9" spans="1:3" x14ac:dyDescent="0.25">
      <c r="B9" t="s">
        <v>8</v>
      </c>
      <c r="C9" t="s">
        <v>9</v>
      </c>
    </row>
    <row r="10" spans="1:3" x14ac:dyDescent="0.25">
      <c r="B10" t="s">
        <v>10</v>
      </c>
      <c r="C10" t="s">
        <v>22</v>
      </c>
    </row>
    <row r="11" spans="1:3" x14ac:dyDescent="0.25">
      <c r="B11" t="s">
        <v>11</v>
      </c>
      <c r="C11" t="s">
        <v>23</v>
      </c>
    </row>
    <row r="12" spans="1:3" x14ac:dyDescent="0.25">
      <c r="B12" t="s">
        <v>12</v>
      </c>
      <c r="C12" t="s">
        <v>24</v>
      </c>
    </row>
    <row r="13" spans="1:3" x14ac:dyDescent="0.25">
      <c r="B13" t="s">
        <v>13</v>
      </c>
    </row>
    <row r="14" spans="1:3" x14ac:dyDescent="0.25">
      <c r="B14" t="s">
        <v>16</v>
      </c>
      <c r="C14" t="s">
        <v>25</v>
      </c>
    </row>
    <row r="15" spans="1:3" x14ac:dyDescent="0.25">
      <c r="B15" t="s">
        <v>26</v>
      </c>
    </row>
    <row r="16" spans="1:3" x14ac:dyDescent="0.25">
      <c r="B16" t="s">
        <v>27</v>
      </c>
    </row>
    <row r="18" spans="1:10" x14ac:dyDescent="0.25">
      <c r="A18" t="s">
        <v>28</v>
      </c>
    </row>
    <row r="19" spans="1:10" x14ac:dyDescent="0.25">
      <c r="A19" t="s">
        <v>2</v>
      </c>
      <c r="B19" t="s">
        <v>29</v>
      </c>
      <c r="C19">
        <v>1000000</v>
      </c>
      <c r="H19" t="s">
        <v>33</v>
      </c>
      <c r="I19">
        <v>1000000</v>
      </c>
    </row>
    <row r="20" spans="1:10" x14ac:dyDescent="0.25">
      <c r="B20" t="s">
        <v>30</v>
      </c>
      <c r="C20" s="1">
        <v>600000</v>
      </c>
      <c r="H20" t="s">
        <v>30</v>
      </c>
      <c r="I20" s="1">
        <f>C20+90000</f>
        <v>690000</v>
      </c>
    </row>
    <row r="21" spans="1:10" x14ac:dyDescent="0.25">
      <c r="B21" t="s">
        <v>31</v>
      </c>
      <c r="C21">
        <f>C19-C20</f>
        <v>400000</v>
      </c>
      <c r="D21" t="s">
        <v>32</v>
      </c>
      <c r="H21" t="s">
        <v>31</v>
      </c>
      <c r="I21">
        <f>I19-I20</f>
        <v>310000</v>
      </c>
      <c r="J21" t="s">
        <v>34</v>
      </c>
    </row>
    <row r="23" spans="1:10" x14ac:dyDescent="0.25">
      <c r="A23" t="s">
        <v>14</v>
      </c>
      <c r="B23" t="s">
        <v>35</v>
      </c>
      <c r="C23" s="1">
        <f>200000*0.06</f>
        <v>12000</v>
      </c>
      <c r="H23" t="s">
        <v>37</v>
      </c>
      <c r="I23" s="1">
        <v>12000</v>
      </c>
    </row>
    <row r="24" spans="1:10" x14ac:dyDescent="0.25">
      <c r="B24" t="s">
        <v>36</v>
      </c>
      <c r="C24">
        <f>C21-C23</f>
        <v>388000</v>
      </c>
      <c r="D24" t="s">
        <v>32</v>
      </c>
      <c r="H24" t="s">
        <v>36</v>
      </c>
      <c r="I24">
        <f>I21-I23</f>
        <v>298000</v>
      </c>
      <c r="J24" t="s">
        <v>34</v>
      </c>
    </row>
    <row r="25" spans="1:10" x14ac:dyDescent="0.25">
      <c r="H25" t="s">
        <v>39</v>
      </c>
      <c r="I25" s="1">
        <f>I24*0.24</f>
        <v>71520</v>
      </c>
    </row>
    <row r="26" spans="1:10" x14ac:dyDescent="0.25">
      <c r="A26" t="s">
        <v>38</v>
      </c>
      <c r="I26" s="3">
        <f>I24-I25</f>
        <v>226480</v>
      </c>
    </row>
    <row r="27" spans="1:10" x14ac:dyDescent="0.25">
      <c r="H27" t="s">
        <v>40</v>
      </c>
      <c r="I27" s="3">
        <f>I26</f>
        <v>226480</v>
      </c>
      <c r="J27" t="s">
        <v>41</v>
      </c>
    </row>
    <row r="28" spans="1:10" x14ac:dyDescent="0.25">
      <c r="H28" t="s">
        <v>42</v>
      </c>
      <c r="I28" s="2">
        <f>I27*0.22</f>
        <v>49825.599999999999</v>
      </c>
    </row>
    <row r="29" spans="1:10" x14ac:dyDescent="0.25">
      <c r="H29" t="s">
        <v>48</v>
      </c>
      <c r="I29" s="3">
        <f>I27-I28</f>
        <v>176654.4</v>
      </c>
    </row>
    <row r="30" spans="1:10" x14ac:dyDescent="0.25">
      <c r="H30" t="s">
        <v>44</v>
      </c>
      <c r="I30" s="2">
        <f>90000*0.54</f>
        <v>48600</v>
      </c>
    </row>
    <row r="31" spans="1:10" x14ac:dyDescent="0.25">
      <c r="I31" s="3">
        <f>I29+I30</f>
        <v>225254.39999999999</v>
      </c>
      <c r="J31" t="s">
        <v>45</v>
      </c>
    </row>
    <row r="32" spans="1:10" x14ac:dyDescent="0.25">
      <c r="J32" t="s">
        <v>46</v>
      </c>
    </row>
    <row r="33" spans="1:9" x14ac:dyDescent="0.25">
      <c r="A33" t="s">
        <v>47</v>
      </c>
      <c r="B33" t="s">
        <v>49</v>
      </c>
      <c r="C33">
        <f>C24</f>
        <v>388000</v>
      </c>
    </row>
    <row r="34" spans="1:9" x14ac:dyDescent="0.25">
      <c r="B34" t="s">
        <v>42</v>
      </c>
      <c r="C34" s="1">
        <f>C33*0.46</f>
        <v>178480</v>
      </c>
    </row>
    <row r="35" spans="1:9" x14ac:dyDescent="0.25">
      <c r="B35" t="s">
        <v>43</v>
      </c>
      <c r="C35">
        <f>C33-C34</f>
        <v>209520</v>
      </c>
    </row>
    <row r="37" spans="1:9" x14ac:dyDescent="0.25">
      <c r="A37" t="s">
        <v>50</v>
      </c>
      <c r="B37" t="s">
        <v>51</v>
      </c>
      <c r="C37">
        <f>C34</f>
        <v>178480</v>
      </c>
      <c r="H37" t="s">
        <v>51</v>
      </c>
      <c r="I37">
        <f>I25+I28+0.46*90000</f>
        <v>162745.60000000001</v>
      </c>
    </row>
    <row r="40" spans="1:9" x14ac:dyDescent="0.25">
      <c r="A40" t="s">
        <v>52</v>
      </c>
      <c r="D40" t="s">
        <v>33</v>
      </c>
      <c r="E40" t="s">
        <v>55</v>
      </c>
      <c r="F40" t="s">
        <v>57</v>
      </c>
      <c r="G40" t="s">
        <v>49</v>
      </c>
    </row>
    <row r="41" spans="1:9" x14ac:dyDescent="0.25">
      <c r="A41" t="s">
        <v>2</v>
      </c>
      <c r="B41" t="s">
        <v>53</v>
      </c>
      <c r="C41">
        <v>1</v>
      </c>
      <c r="D41">
        <f>120*20</f>
        <v>2400</v>
      </c>
      <c r="E41">
        <f>20*10</f>
        <v>200</v>
      </c>
      <c r="F41">
        <f>E41+4000</f>
        <v>4200</v>
      </c>
      <c r="G41">
        <f>D41-E41-4000</f>
        <v>-1800</v>
      </c>
    </row>
    <row r="42" spans="1:9" x14ac:dyDescent="0.25">
      <c r="C42">
        <v>2</v>
      </c>
      <c r="D42">
        <f>110*40</f>
        <v>4400</v>
      </c>
      <c r="E42">
        <f>40*9</f>
        <v>360</v>
      </c>
      <c r="F42">
        <f t="shared" ref="F42:F50" si="0">E42+4000</f>
        <v>4360</v>
      </c>
      <c r="G42">
        <f>D42-E42-4000</f>
        <v>40</v>
      </c>
    </row>
    <row r="43" spans="1:9" x14ac:dyDescent="0.25">
      <c r="C43">
        <v>3</v>
      </c>
      <c r="D43">
        <f>100*60</f>
        <v>6000</v>
      </c>
      <c r="E43">
        <f>8*60</f>
        <v>480</v>
      </c>
      <c r="F43">
        <f t="shared" si="0"/>
        <v>4480</v>
      </c>
      <c r="G43">
        <f>D43-E43-4000</f>
        <v>1520</v>
      </c>
    </row>
    <row r="44" spans="1:9" x14ac:dyDescent="0.25">
      <c r="C44">
        <v>4</v>
      </c>
      <c r="D44">
        <f>90*80</f>
        <v>7200</v>
      </c>
      <c r="E44">
        <f>8*80</f>
        <v>640</v>
      </c>
      <c r="F44">
        <f t="shared" si="0"/>
        <v>4640</v>
      </c>
      <c r="G44">
        <f>D44-E44-4000</f>
        <v>2560</v>
      </c>
    </row>
    <row r="45" spans="1:9" x14ac:dyDescent="0.25">
      <c r="C45">
        <v>5</v>
      </c>
      <c r="D45">
        <f>80*100</f>
        <v>8000</v>
      </c>
      <c r="E45">
        <f>8*100</f>
        <v>800</v>
      </c>
      <c r="F45">
        <f t="shared" si="0"/>
        <v>4800</v>
      </c>
      <c r="G45">
        <f>D45-E45-4000</f>
        <v>3200</v>
      </c>
    </row>
    <row r="46" spans="1:9" x14ac:dyDescent="0.25">
      <c r="C46">
        <v>6</v>
      </c>
      <c r="D46">
        <f>70*130</f>
        <v>9100</v>
      </c>
      <c r="E46">
        <f>8*130</f>
        <v>1040</v>
      </c>
      <c r="F46">
        <f t="shared" si="0"/>
        <v>5040</v>
      </c>
      <c r="G46">
        <f>D46-E46-4000</f>
        <v>4060</v>
      </c>
    </row>
    <row r="47" spans="1:9" x14ac:dyDescent="0.25">
      <c r="C47">
        <v>7</v>
      </c>
      <c r="D47">
        <f>60*170</f>
        <v>10200</v>
      </c>
      <c r="E47">
        <f>9*170</f>
        <v>1530</v>
      </c>
      <c r="F47">
        <f t="shared" si="0"/>
        <v>5530</v>
      </c>
      <c r="G47">
        <f>D47-E47-4000</f>
        <v>4670</v>
      </c>
      <c r="H47" t="s">
        <v>56</v>
      </c>
    </row>
    <row r="48" spans="1:9" x14ac:dyDescent="0.25">
      <c r="C48">
        <v>8</v>
      </c>
      <c r="D48">
        <f>50*210</f>
        <v>10500</v>
      </c>
      <c r="E48">
        <f>10*210</f>
        <v>2100</v>
      </c>
      <c r="F48">
        <f t="shared" si="0"/>
        <v>6100</v>
      </c>
      <c r="G48">
        <f>D48-E48-4000</f>
        <v>4400</v>
      </c>
    </row>
    <row r="49" spans="1:7" x14ac:dyDescent="0.25">
      <c r="C49">
        <v>9</v>
      </c>
      <c r="D49">
        <f>44*250</f>
        <v>11000</v>
      </c>
      <c r="E49">
        <f>11*250</f>
        <v>2750</v>
      </c>
      <c r="F49">
        <f t="shared" si="0"/>
        <v>6750</v>
      </c>
      <c r="G49">
        <f>D49-E49-4000</f>
        <v>4250</v>
      </c>
    </row>
    <row r="50" spans="1:7" x14ac:dyDescent="0.25">
      <c r="B50" t="s">
        <v>54</v>
      </c>
      <c r="C50">
        <v>10</v>
      </c>
      <c r="D50">
        <f>38*300</f>
        <v>11400</v>
      </c>
      <c r="E50">
        <f>12*300</f>
        <v>3600</v>
      </c>
      <c r="F50">
        <f t="shared" si="0"/>
        <v>7600</v>
      </c>
      <c r="G50">
        <f>D50-E50-4000</f>
        <v>3800</v>
      </c>
    </row>
    <row r="51" spans="1:7" x14ac:dyDescent="0.25">
      <c r="A51" t="s">
        <v>14</v>
      </c>
    </row>
    <row r="68" spans="1:4" x14ac:dyDescent="0.25">
      <c r="A68" t="s">
        <v>58</v>
      </c>
    </row>
    <row r="69" spans="1:4" x14ac:dyDescent="0.25">
      <c r="A69" t="s">
        <v>2</v>
      </c>
      <c r="B69" t="s">
        <v>33</v>
      </c>
      <c r="C69">
        <v>1031000</v>
      </c>
    </row>
    <row r="70" spans="1:4" x14ac:dyDescent="0.25">
      <c r="B70" t="s">
        <v>30</v>
      </c>
      <c r="C70" s="1">
        <v>855850</v>
      </c>
      <c r="D70" t="s">
        <v>59</v>
      </c>
    </row>
    <row r="71" spans="1:4" x14ac:dyDescent="0.25">
      <c r="B71" t="s">
        <v>31</v>
      </c>
      <c r="C71">
        <f>C69-C70</f>
        <v>175150</v>
      </c>
    </row>
    <row r="72" spans="1:4" x14ac:dyDescent="0.25">
      <c r="A72" t="s">
        <v>14</v>
      </c>
      <c r="B72" t="s">
        <v>60</v>
      </c>
    </row>
    <row r="73" spans="1:4" x14ac:dyDescent="0.25">
      <c r="B73" t="s">
        <v>61</v>
      </c>
      <c r="C73">
        <f>0.1*(200000+180000)/2</f>
        <v>19000</v>
      </c>
    </row>
    <row r="74" spans="1:4" x14ac:dyDescent="0.25">
      <c r="B74" t="s">
        <v>62</v>
      </c>
      <c r="C74">
        <f>0.08*(610000+580000)/2</f>
        <v>47600</v>
      </c>
    </row>
    <row r="75" spans="1:4" x14ac:dyDescent="0.25">
      <c r="B75" t="s">
        <v>63</v>
      </c>
      <c r="C75" s="1">
        <f>0.09*(100000+90000)/2</f>
        <v>8550</v>
      </c>
    </row>
    <row r="76" spans="1:4" x14ac:dyDescent="0.25">
      <c r="B76" t="s">
        <v>36</v>
      </c>
      <c r="C76">
        <f>C71-C73-C74-C75</f>
        <v>100000</v>
      </c>
      <c r="D76" t="s">
        <v>64</v>
      </c>
    </row>
    <row r="77" spans="1:4" x14ac:dyDescent="0.25">
      <c r="A77" t="s">
        <v>38</v>
      </c>
      <c r="B77" t="s">
        <v>65</v>
      </c>
      <c r="C77" s="1">
        <f>C76*0.23</f>
        <v>23000</v>
      </c>
    </row>
    <row r="78" spans="1:4" x14ac:dyDescent="0.25">
      <c r="B78" t="s">
        <v>66</v>
      </c>
      <c r="C78">
        <f>C76-C77</f>
        <v>77000</v>
      </c>
    </row>
    <row r="79" spans="1:4" x14ac:dyDescent="0.25">
      <c r="A79" t="s">
        <v>47</v>
      </c>
      <c r="B79" t="s">
        <v>67</v>
      </c>
      <c r="C79">
        <f>C73+C74+C75</f>
        <v>75150</v>
      </c>
    </row>
    <row r="80" spans="1:4" x14ac:dyDescent="0.25">
      <c r="B80" t="s">
        <v>68</v>
      </c>
      <c r="C80">
        <f>(910000+415000+850000+298000)/2</f>
        <v>1236500</v>
      </c>
    </row>
    <row r="81" spans="1:3" x14ac:dyDescent="0.25">
      <c r="B81" t="s">
        <v>69</v>
      </c>
      <c r="C81" s="4">
        <f>C79/C80</f>
        <v>6.0776384957541445E-2</v>
      </c>
    </row>
    <row r="82" spans="1:3" x14ac:dyDescent="0.25">
      <c r="A82" t="s">
        <v>50</v>
      </c>
      <c r="B82" t="s">
        <v>70</v>
      </c>
    </row>
    <row r="83" spans="1:3" x14ac:dyDescent="0.25">
      <c r="B83" t="s">
        <v>71</v>
      </c>
    </row>
    <row r="84" spans="1:3" x14ac:dyDescent="0.25">
      <c r="A84" t="s">
        <v>72</v>
      </c>
      <c r="B84" t="s">
        <v>73</v>
      </c>
    </row>
    <row r="85" spans="1:3" x14ac:dyDescent="0.25">
      <c r="B85" t="s">
        <v>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Stenden Hogeschool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Greetje Krijgsheld</dc:creator>
  <cp:lastModifiedBy>Greetje Krijgsheld</cp:lastModifiedBy>
  <dcterms:created xsi:type="dcterms:W3CDTF">2015-11-25T10:09:23Z</dcterms:created>
  <dcterms:modified xsi:type="dcterms:W3CDTF">2015-11-25T10:38:30Z</dcterms:modified>
</cp:coreProperties>
</file>