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0" yWindow="0" windowWidth="25800" windowHeight="18300" tabRatio="500" activeTab="1"/>
  </bookViews>
  <sheets>
    <sheet name="jouw test" sheetId="6" r:id="rId1"/>
    <sheet name="voorbeeld" sheetId="7" r:id="rId2"/>
  </sheets>
  <definedNames>
    <definedName name="_xlnm.Print_Area" localSheetId="0">'jouw test'!$A$1:$N$45</definedName>
    <definedName name="_xlnm.Print_Area" localSheetId="1">voorbeeld!$A$1:$N$45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6" i="6" l="1"/>
  <c r="F18" i="6"/>
  <c r="F20" i="6"/>
  <c r="F22" i="6"/>
  <c r="F24" i="6"/>
  <c r="F26" i="6"/>
  <c r="F17" i="6"/>
  <c r="F19" i="6"/>
  <c r="F21" i="6"/>
  <c r="F23" i="6"/>
  <c r="F25" i="6"/>
  <c r="F27" i="6"/>
  <c r="J27" i="6"/>
  <c r="I27" i="6"/>
  <c r="K27" i="6"/>
  <c r="L27" i="6"/>
  <c r="J26" i="6"/>
  <c r="I26" i="6"/>
  <c r="K26" i="6"/>
  <c r="L26" i="6"/>
  <c r="J25" i="6"/>
  <c r="I25" i="6"/>
  <c r="K25" i="6"/>
  <c r="L25" i="6"/>
  <c r="J24" i="6"/>
  <c r="I24" i="6"/>
  <c r="K24" i="6"/>
  <c r="L24" i="6"/>
  <c r="J23" i="6"/>
  <c r="I23" i="6"/>
  <c r="K23" i="6"/>
  <c r="L23" i="6"/>
  <c r="J22" i="6"/>
  <c r="I22" i="6"/>
  <c r="K22" i="6"/>
  <c r="L22" i="6"/>
  <c r="J21" i="6"/>
  <c r="I21" i="6"/>
  <c r="K21" i="6"/>
  <c r="L21" i="6"/>
  <c r="J20" i="6"/>
  <c r="I20" i="6"/>
  <c r="K20" i="6"/>
  <c r="L20" i="6"/>
  <c r="J19" i="6"/>
  <c r="I19" i="6"/>
  <c r="K19" i="6"/>
  <c r="L19" i="6"/>
  <c r="J18" i="6"/>
  <c r="I18" i="6"/>
  <c r="K18" i="6"/>
  <c r="L18" i="6"/>
  <c r="J17" i="6"/>
  <c r="I17" i="6"/>
  <c r="K17" i="6"/>
  <c r="L17" i="6"/>
  <c r="J16" i="6"/>
  <c r="I16" i="6"/>
  <c r="K16" i="6"/>
  <c r="L16" i="6"/>
  <c r="F16" i="7"/>
  <c r="J16" i="7"/>
  <c r="I16" i="7"/>
  <c r="K16" i="7"/>
  <c r="L16" i="7"/>
  <c r="F17" i="7"/>
  <c r="F18" i="7"/>
  <c r="F19" i="7"/>
  <c r="F20" i="7"/>
  <c r="F21" i="7"/>
  <c r="F22" i="7"/>
  <c r="F23" i="7"/>
  <c r="F24" i="7"/>
  <c r="F25" i="7"/>
  <c r="F26" i="7"/>
  <c r="F27" i="7"/>
  <c r="J27" i="7"/>
  <c r="I27" i="7"/>
  <c r="K27" i="7"/>
  <c r="L27" i="7"/>
  <c r="J26" i="7"/>
  <c r="I26" i="7"/>
  <c r="K26" i="7"/>
  <c r="L26" i="7"/>
  <c r="J25" i="7"/>
  <c r="I25" i="7"/>
  <c r="K25" i="7"/>
  <c r="L25" i="7"/>
  <c r="J24" i="7"/>
  <c r="I24" i="7"/>
  <c r="K24" i="7"/>
  <c r="L24" i="7"/>
  <c r="J23" i="7"/>
  <c r="I23" i="7"/>
  <c r="K23" i="7"/>
  <c r="L23" i="7"/>
  <c r="J22" i="7"/>
  <c r="I22" i="7"/>
  <c r="K22" i="7"/>
  <c r="L22" i="7"/>
  <c r="J21" i="7"/>
  <c r="I21" i="7"/>
  <c r="K21" i="7"/>
  <c r="L21" i="7"/>
  <c r="J20" i="7"/>
  <c r="I20" i="7"/>
  <c r="K20" i="7"/>
  <c r="L20" i="7"/>
  <c r="J19" i="7"/>
  <c r="I19" i="7"/>
  <c r="K19" i="7"/>
  <c r="L19" i="7"/>
  <c r="J18" i="7"/>
  <c r="I18" i="7"/>
  <c r="K18" i="7"/>
  <c r="L18" i="7"/>
  <c r="J17" i="7"/>
  <c r="I17" i="7"/>
  <c r="K17" i="7"/>
  <c r="L17" i="7"/>
  <c r="G27" i="6"/>
  <c r="H27" i="6"/>
  <c r="G26" i="6"/>
  <c r="H26" i="6"/>
  <c r="G25" i="6"/>
  <c r="H25" i="6"/>
  <c r="G24" i="6"/>
  <c r="H24" i="6"/>
  <c r="G23" i="6"/>
  <c r="H23" i="6"/>
  <c r="G22" i="6"/>
  <c r="H22" i="6"/>
  <c r="G21" i="6"/>
  <c r="H21" i="6"/>
  <c r="G20" i="6"/>
  <c r="H20" i="6"/>
  <c r="G19" i="6"/>
  <c r="H19" i="6"/>
  <c r="G18" i="6"/>
  <c r="H18" i="6"/>
  <c r="G17" i="6"/>
  <c r="H17" i="6"/>
  <c r="G16" i="6"/>
  <c r="H16" i="6"/>
  <c r="G27" i="7"/>
  <c r="H27" i="7"/>
  <c r="G26" i="7"/>
  <c r="H26" i="7"/>
  <c r="G25" i="7"/>
  <c r="H25" i="7"/>
  <c r="G24" i="7"/>
  <c r="H24" i="7"/>
  <c r="G23" i="7"/>
  <c r="H23" i="7"/>
  <c r="G22" i="7"/>
  <c r="H22" i="7"/>
  <c r="G21" i="7"/>
  <c r="H21" i="7"/>
  <c r="G20" i="7"/>
  <c r="H20" i="7"/>
  <c r="G19" i="7"/>
  <c r="H19" i="7"/>
  <c r="G18" i="7"/>
  <c r="H18" i="7"/>
  <c r="G17" i="7"/>
  <c r="H17" i="7"/>
  <c r="G16" i="7"/>
  <c r="H16" i="7"/>
  <c r="M27" i="7"/>
  <c r="M26" i="7"/>
  <c r="M25" i="7"/>
  <c r="M24" i="7"/>
  <c r="M23" i="7"/>
  <c r="M22" i="7"/>
  <c r="M21" i="7"/>
  <c r="M20" i="7"/>
  <c r="M19" i="7"/>
  <c r="M18" i="7"/>
  <c r="M17" i="7"/>
  <c r="M16" i="7"/>
  <c r="M27" i="6"/>
  <c r="M26" i="6"/>
  <c r="M25" i="6"/>
  <c r="M24" i="6"/>
  <c r="M23" i="6"/>
  <c r="M22" i="6"/>
  <c r="M21" i="6"/>
  <c r="M20" i="6"/>
  <c r="M19" i="6"/>
  <c r="M18" i="6"/>
  <c r="M17" i="6"/>
  <c r="M16" i="6"/>
</calcChain>
</file>

<file path=xl/sharedStrings.xml><?xml version="1.0" encoding="utf-8"?>
<sst xmlns="http://schemas.openxmlformats.org/spreadsheetml/2006/main" count="71" uniqueCount="29">
  <si>
    <t>(˚C)</t>
  </si>
  <si>
    <t>(mL)</t>
  </si>
  <si>
    <t>(g)</t>
  </si>
  <si>
    <t>(vol %)</t>
  </si>
  <si>
    <t>berekeningen fracties</t>
  </si>
  <si>
    <t>(g/mL)</t>
  </si>
  <si>
    <t>ethanol%</t>
  </si>
  <si>
    <t>ethanol in mengsel (mL)</t>
  </si>
  <si>
    <t>massa maatcilinder 1 (g)</t>
  </si>
  <si>
    <t>massa maatcilinder 2 (g)</t>
  </si>
  <si>
    <t>( %)</t>
  </si>
  <si>
    <t>rendement</t>
  </si>
  <si>
    <t>fractie</t>
  </si>
  <si>
    <t>volgnr.</t>
  </si>
  <si>
    <t>naam</t>
  </si>
  <si>
    <t>datum</t>
  </si>
  <si>
    <t>In de blanco velden vul je de testgegevens in. De berekeningen en grafieken worden automatisch verwerkt.</t>
  </si>
  <si>
    <t>Paul Feenstra Kuiper</t>
  </si>
  <si>
    <t>6 september 2012</t>
  </si>
  <si>
    <t>Analyse test destillatie van 500 mL ethanol 20%</t>
  </si>
  <si>
    <t>(vol%)</t>
  </si>
  <si>
    <t>berekeningen verzameld destillaat</t>
  </si>
  <si>
    <t>temp</t>
  </si>
  <si>
    <t>volume</t>
  </si>
  <si>
    <t>massa bruto</t>
  </si>
  <si>
    <t>massa netto</t>
  </si>
  <si>
    <t>dichtheid</t>
  </si>
  <si>
    <t>kolom</t>
  </si>
  <si>
    <t>60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</si>
</sst>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EB6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9">
    <xf numFmtId="0" fontId="0" fillId="0" borderId="0" xfId="0"/>
    <xf numFmtId="0" fontId="3" fillId="0" borderId="0" xfId="0" applyFont="1" applyProtection="1"/>
    <xf numFmtId="0" fontId="0" fillId="0" borderId="0" xfId="0" applyProtection="1"/>
    <xf numFmtId="0" fontId="4" fillId="0" borderId="0" xfId="0" applyFont="1" applyProtection="1"/>
    <xf numFmtId="0" fontId="0" fillId="2" borderId="1" xfId="0" applyFill="1" applyBorder="1" applyProtection="1"/>
    <xf numFmtId="0" fontId="0" fillId="2" borderId="6" xfId="0" applyFill="1" applyBorder="1" applyProtection="1"/>
    <xf numFmtId="0" fontId="0" fillId="2" borderId="7" xfId="0" applyFill="1" applyBorder="1" applyProtection="1"/>
    <xf numFmtId="0" fontId="0" fillId="4" borderId="1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11" xfId="0" applyFill="1" applyBorder="1" applyProtection="1"/>
    <xf numFmtId="0" fontId="0" fillId="2" borderId="5" xfId="0" applyFill="1" applyBorder="1" applyProtection="1"/>
    <xf numFmtId="0" fontId="0" fillId="2" borderId="2" xfId="0" applyFill="1" applyBorder="1" applyProtection="1"/>
    <xf numFmtId="0" fontId="0" fillId="2" borderId="8" xfId="0" applyFill="1" applyBorder="1" applyAlignment="1" applyProtection="1">
      <alignment horizontal="center"/>
    </xf>
    <xf numFmtId="0" fontId="0" fillId="2" borderId="9" xfId="0" applyFill="1" applyBorder="1" applyAlignment="1" applyProtection="1">
      <alignment horizontal="center"/>
    </xf>
    <xf numFmtId="0" fontId="0" fillId="2" borderId="10" xfId="0" applyFill="1" applyBorder="1" applyProtection="1"/>
    <xf numFmtId="0" fontId="0" fillId="2" borderId="9" xfId="0" applyFill="1" applyBorder="1" applyProtection="1"/>
    <xf numFmtId="0" fontId="0" fillId="0" borderId="0" xfId="0" quotePrefix="1" applyProtection="1"/>
    <xf numFmtId="49" fontId="0" fillId="0" borderId="11" xfId="0" applyNumberFormat="1" applyBorder="1" applyProtection="1"/>
    <xf numFmtId="49" fontId="0" fillId="0" borderId="7" xfId="0" applyNumberFormat="1" applyBorder="1" applyProtection="1"/>
    <xf numFmtId="164" fontId="0" fillId="4" borderId="10" xfId="0" applyNumberFormat="1" applyFill="1" applyBorder="1" applyAlignment="1" applyProtection="1"/>
    <xf numFmtId="164" fontId="0" fillId="3" borderId="10" xfId="0" applyNumberFormat="1" applyFill="1" applyBorder="1" applyAlignment="1" applyProtection="1"/>
    <xf numFmtId="2" fontId="0" fillId="3" borderId="10" xfId="0" applyNumberFormat="1" applyFill="1" applyBorder="1" applyAlignment="1" applyProtection="1"/>
    <xf numFmtId="1" fontId="0" fillId="3" borderId="10" xfId="0" applyNumberFormat="1" applyFill="1" applyBorder="1" applyAlignment="1" applyProtection="1"/>
    <xf numFmtId="164" fontId="0" fillId="4" borderId="9" xfId="0" applyNumberFormat="1" applyFill="1" applyBorder="1" applyAlignment="1" applyProtection="1"/>
    <xf numFmtId="164" fontId="0" fillId="3" borderId="9" xfId="0" applyNumberFormat="1" applyFill="1" applyBorder="1" applyAlignment="1" applyProtection="1"/>
    <xf numFmtId="2" fontId="0" fillId="3" borderId="9" xfId="0" applyNumberFormat="1" applyFill="1" applyBorder="1" applyAlignment="1" applyProtection="1"/>
    <xf numFmtId="1" fontId="0" fillId="3" borderId="9" xfId="0" applyNumberFormat="1" applyFill="1" applyBorder="1" applyAlignment="1" applyProtection="1"/>
    <xf numFmtId="49" fontId="0" fillId="0" borderId="11" xfId="0" applyNumberFormat="1" applyBorder="1" applyProtection="1">
      <protection locked="0"/>
    </xf>
    <xf numFmtId="1" fontId="0" fillId="4" borderId="10" xfId="0" applyNumberFormat="1" applyFill="1" applyBorder="1" applyAlignment="1" applyProtection="1">
      <protection locked="0"/>
    </xf>
    <xf numFmtId="164" fontId="0" fillId="4" borderId="10" xfId="0" applyNumberFormat="1" applyFill="1" applyBorder="1" applyAlignment="1" applyProtection="1">
      <protection locked="0"/>
    </xf>
    <xf numFmtId="1" fontId="0" fillId="4" borderId="9" xfId="0" applyNumberFormat="1" applyFill="1" applyBorder="1" applyAlignment="1" applyProtection="1">
      <protection locked="0"/>
    </xf>
    <xf numFmtId="164" fontId="0" fillId="4" borderId="9" xfId="0" applyNumberFormat="1" applyFill="1" applyBorder="1" applyAlignment="1" applyProtection="1">
      <protection locked="0"/>
    </xf>
    <xf numFmtId="0" fontId="0" fillId="4" borderId="1" xfId="0" applyFill="1" applyBorder="1" applyProtection="1">
      <protection locked="0"/>
    </xf>
    <xf numFmtId="1" fontId="0" fillId="3" borderId="8" xfId="0" applyNumberFormat="1" applyFill="1" applyBorder="1" applyAlignment="1" applyProtection="1"/>
    <xf numFmtId="0" fontId="0" fillId="0" borderId="8" xfId="0" applyBorder="1" applyProtection="1"/>
    <xf numFmtId="0" fontId="0" fillId="0" borderId="10" xfId="0" applyBorder="1" applyProtection="1"/>
    <xf numFmtId="0" fontId="0" fillId="0" borderId="9" xfId="0" applyBorder="1" applyProtection="1"/>
    <xf numFmtId="1" fontId="0" fillId="4" borderId="0" xfId="0" applyNumberFormat="1" applyFill="1" applyBorder="1" applyAlignment="1" applyProtection="1"/>
  </cellXfs>
  <cellStyles count="15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2. ethanol% in verzameld destillaat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meting</c:v>
          </c:tx>
          <c:spPr>
            <a:ln>
              <a:noFill/>
            </a:ln>
          </c:spPr>
          <c:marker>
            <c:symbol val="star"/>
            <c:size val="9"/>
          </c:marker>
          <c:trendline>
            <c:name>trend</c:name>
            <c:trendlineType val="poly"/>
            <c:order val="4"/>
            <c:dispRSqr val="0"/>
            <c:dispEq val="0"/>
          </c:trendline>
          <c:xVal>
            <c:numRef>
              <c:f>'jouw test'!$C$16:$C$27</c:f>
              <c:numCache>
                <c:formatCode>0</c:formatCode>
                <c:ptCount val="12"/>
              </c:numCache>
            </c:numRef>
          </c:xVal>
          <c:yVal>
            <c:numRef>
              <c:f>'jouw test'!$L$16:$L$27</c:f>
              <c:numCache>
                <c:formatCode>0</c:formatCode>
                <c:ptCount val="12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762216"/>
        <c:axId val="516767720"/>
      </c:scatterChart>
      <c:valAx>
        <c:axId val="516762216"/>
        <c:scaling>
          <c:orientation val="minMax"/>
          <c:max val="100.0"/>
          <c:min val="75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temperatuur (˚C)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516767720"/>
        <c:crossesAt val="65.0"/>
        <c:crossBetween val="midCat"/>
        <c:majorUnit val="5.0"/>
        <c:minorUnit val="1.0"/>
      </c:valAx>
      <c:valAx>
        <c:axId val="516767720"/>
        <c:scaling>
          <c:orientation val="minMax"/>
          <c:max val="100.0"/>
          <c:min val="65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ethanol% (vol%)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516762216"/>
        <c:crossesAt val="75.0"/>
        <c:crossBetween val="midCat"/>
        <c:majorUnit val="5.0"/>
        <c:minorUnit val="2.0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3. rendement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meting</c:v>
          </c:tx>
          <c:spPr>
            <a:ln>
              <a:noFill/>
            </a:ln>
          </c:spPr>
          <c:marker>
            <c:symbol val="star"/>
            <c:size val="9"/>
          </c:marker>
          <c:trendline>
            <c:name>trend</c:name>
            <c:trendlineType val="poly"/>
            <c:order val="4"/>
            <c:dispRSqr val="0"/>
            <c:dispEq val="0"/>
          </c:trendline>
          <c:xVal>
            <c:numRef>
              <c:f>'jouw test'!$C$16:$C$27</c:f>
              <c:numCache>
                <c:formatCode>0</c:formatCode>
                <c:ptCount val="12"/>
              </c:numCache>
            </c:numRef>
          </c:xVal>
          <c:yVal>
            <c:numRef>
              <c:f>'jouw test'!$M$16:$M$27</c:f>
              <c:numCache>
                <c:formatCode>0</c:formatCode>
                <c:ptCount val="12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800424"/>
        <c:axId val="516805944"/>
      </c:scatterChart>
      <c:valAx>
        <c:axId val="516800424"/>
        <c:scaling>
          <c:orientation val="minMax"/>
          <c:max val="100.0"/>
          <c:min val="75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temperatuur (˚C)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516805944"/>
        <c:crossesAt val="0.0"/>
        <c:crossBetween val="midCat"/>
        <c:majorUnit val="5.0"/>
        <c:minorUnit val="1.0"/>
      </c:valAx>
      <c:valAx>
        <c:axId val="516805944"/>
        <c:scaling>
          <c:orientation val="minMax"/>
          <c:max val="10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rendement</a:t>
                </a:r>
                <a:r>
                  <a:rPr lang="en-US"/>
                  <a:t> (%)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516800424"/>
        <c:crossesAt val="75.0"/>
        <c:crossBetween val="midCat"/>
        <c:majorUnit val="10.0"/>
        <c:minorUnit val="5.0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1. ethanol% in fracties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meting</c:v>
          </c:tx>
          <c:spPr>
            <a:ln>
              <a:noFill/>
            </a:ln>
          </c:spPr>
          <c:marker>
            <c:symbol val="star"/>
            <c:size val="9"/>
          </c:marker>
          <c:trendline>
            <c:name>trend</c:name>
            <c:trendlineType val="poly"/>
            <c:order val="4"/>
            <c:dispRSqr val="0"/>
            <c:dispEq val="0"/>
          </c:trendline>
          <c:xVal>
            <c:numRef>
              <c:f>'jouw test'!$B$16:$B$27</c:f>
              <c:numCache>
                <c:formatCode>General</c:formatCode>
                <c:ptCount val="12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</c:numCache>
            </c:numRef>
          </c:xVal>
          <c:yVal>
            <c:numRef>
              <c:f>'jouw test'!$H$16:$H$27</c:f>
              <c:numCache>
                <c:formatCode>0</c:formatCode>
                <c:ptCount val="12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837400"/>
        <c:axId val="516842888"/>
      </c:scatterChart>
      <c:valAx>
        <c:axId val="516837400"/>
        <c:scaling>
          <c:orientation val="minMax"/>
          <c:max val="12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fractie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16842888"/>
        <c:crossesAt val="20.0"/>
        <c:crossBetween val="midCat"/>
        <c:majorUnit val="2.0"/>
        <c:minorUnit val="0.4"/>
      </c:valAx>
      <c:valAx>
        <c:axId val="516842888"/>
        <c:scaling>
          <c:orientation val="minMax"/>
          <c:max val="100.0"/>
          <c:min val="2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ethanol% (vol%)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516837400"/>
        <c:crossesAt val="0.0"/>
        <c:crossBetween val="midCat"/>
        <c:majorUnit val="10.0"/>
        <c:minorUnit val="2.0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300"/>
              <a:t>2. ethanol vol% in verzameld destillaat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meting</c:v>
          </c:tx>
          <c:spPr>
            <a:ln>
              <a:noFill/>
            </a:ln>
          </c:spPr>
          <c:marker>
            <c:symbol val="star"/>
            <c:size val="9"/>
          </c:marker>
          <c:trendline>
            <c:name>trend</c:name>
            <c:trendlineType val="poly"/>
            <c:order val="4"/>
            <c:dispRSqr val="0"/>
            <c:dispEq val="0"/>
          </c:trendline>
          <c:xVal>
            <c:numRef>
              <c:f>voorbeeld!$C$16:$C$27</c:f>
              <c:numCache>
                <c:formatCode>General</c:formatCode>
                <c:ptCount val="12"/>
                <c:pt idx="0">
                  <c:v>76.0</c:v>
                </c:pt>
                <c:pt idx="1">
                  <c:v>77.0</c:v>
                </c:pt>
                <c:pt idx="2">
                  <c:v>78.0</c:v>
                </c:pt>
                <c:pt idx="3">
                  <c:v>79.0</c:v>
                </c:pt>
                <c:pt idx="4">
                  <c:v>81.0</c:v>
                </c:pt>
                <c:pt idx="5">
                  <c:v>82.0</c:v>
                </c:pt>
                <c:pt idx="6">
                  <c:v>84.0</c:v>
                </c:pt>
                <c:pt idx="7">
                  <c:v>87.0</c:v>
                </c:pt>
                <c:pt idx="8">
                  <c:v>90.0</c:v>
                </c:pt>
                <c:pt idx="9">
                  <c:v>92.0</c:v>
                </c:pt>
                <c:pt idx="10">
                  <c:v>94.0</c:v>
                </c:pt>
                <c:pt idx="11">
                  <c:v>97.0</c:v>
                </c:pt>
              </c:numCache>
            </c:numRef>
          </c:xVal>
          <c:yVal>
            <c:numRef>
              <c:f>voorbeeld!$L$16:$L$27</c:f>
              <c:numCache>
                <c:formatCode>0</c:formatCode>
                <c:ptCount val="12"/>
                <c:pt idx="0">
                  <c:v>93.05402405899985</c:v>
                </c:pt>
                <c:pt idx="1">
                  <c:v>94.24918492894448</c:v>
                </c:pt>
                <c:pt idx="2">
                  <c:v>93.85210888920028</c:v>
                </c:pt>
                <c:pt idx="3">
                  <c:v>92.37811952452194</c:v>
                </c:pt>
                <c:pt idx="4">
                  <c:v>92.19180426451293</c:v>
                </c:pt>
                <c:pt idx="5">
                  <c:v>91.18696120849199</c:v>
                </c:pt>
                <c:pt idx="6">
                  <c:v>90.68960841301759</c:v>
                </c:pt>
                <c:pt idx="7">
                  <c:v>89.88040455712871</c:v>
                </c:pt>
                <c:pt idx="8">
                  <c:v>88.64247620006699</c:v>
                </c:pt>
                <c:pt idx="9">
                  <c:v>87.0878509585773</c:v>
                </c:pt>
                <c:pt idx="10">
                  <c:v>84.92551502389597</c:v>
                </c:pt>
                <c:pt idx="11">
                  <c:v>82.11137148836223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892760"/>
        <c:axId val="516898280"/>
      </c:scatterChart>
      <c:valAx>
        <c:axId val="516892760"/>
        <c:scaling>
          <c:orientation val="minMax"/>
          <c:max val="100.0"/>
          <c:min val="75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temperatuur (˚C)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16898280"/>
        <c:crossesAt val="65.0"/>
        <c:crossBetween val="midCat"/>
        <c:majorUnit val="5.0"/>
        <c:minorUnit val="1.0"/>
      </c:valAx>
      <c:valAx>
        <c:axId val="516898280"/>
        <c:scaling>
          <c:orientation val="minMax"/>
          <c:max val="100.0"/>
          <c:min val="65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ethanol% (vol%)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516892760"/>
        <c:crossesAt val="75.0"/>
        <c:crossBetween val="midCat"/>
        <c:majorUnit val="5.0"/>
        <c:minorUnit val="2.0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300"/>
              <a:t>3. rendement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meting</c:v>
          </c:tx>
          <c:spPr>
            <a:ln>
              <a:noFill/>
            </a:ln>
          </c:spPr>
          <c:marker>
            <c:symbol val="star"/>
            <c:size val="9"/>
          </c:marker>
          <c:trendline>
            <c:name>trend</c:name>
            <c:trendlineType val="poly"/>
            <c:order val="4"/>
            <c:dispRSqr val="0"/>
            <c:dispEq val="0"/>
          </c:trendline>
          <c:xVal>
            <c:numRef>
              <c:f>voorbeeld!$C$16:$C$27</c:f>
              <c:numCache>
                <c:formatCode>General</c:formatCode>
                <c:ptCount val="12"/>
                <c:pt idx="0">
                  <c:v>76.0</c:v>
                </c:pt>
                <c:pt idx="1">
                  <c:v>77.0</c:v>
                </c:pt>
                <c:pt idx="2">
                  <c:v>78.0</c:v>
                </c:pt>
                <c:pt idx="3">
                  <c:v>79.0</c:v>
                </c:pt>
                <c:pt idx="4">
                  <c:v>81.0</c:v>
                </c:pt>
                <c:pt idx="5">
                  <c:v>82.0</c:v>
                </c:pt>
                <c:pt idx="6">
                  <c:v>84.0</c:v>
                </c:pt>
                <c:pt idx="7">
                  <c:v>87.0</c:v>
                </c:pt>
                <c:pt idx="8">
                  <c:v>90.0</c:v>
                </c:pt>
                <c:pt idx="9">
                  <c:v>92.0</c:v>
                </c:pt>
                <c:pt idx="10">
                  <c:v>94.0</c:v>
                </c:pt>
                <c:pt idx="11">
                  <c:v>97.0</c:v>
                </c:pt>
              </c:numCache>
            </c:numRef>
          </c:xVal>
          <c:yVal>
            <c:numRef>
              <c:f>voorbeeld!$M$16:$M$27</c:f>
              <c:numCache>
                <c:formatCode>0</c:formatCode>
                <c:ptCount val="12"/>
                <c:pt idx="0">
                  <c:v>9.210449320125494</c:v>
                </c:pt>
                <c:pt idx="1">
                  <c:v>18.7536643481063</c:v>
                </c:pt>
                <c:pt idx="2">
                  <c:v>27.96409775065967</c:v>
                </c:pt>
                <c:pt idx="3">
                  <c:v>37.0455111970787</c:v>
                </c:pt>
                <c:pt idx="4">
                  <c:v>46.37812194122947</c:v>
                </c:pt>
                <c:pt idx="5">
                  <c:v>55.08436840349719</c:v>
                </c:pt>
                <c:pt idx="6">
                  <c:v>63.66780672260827</c:v>
                </c:pt>
                <c:pt idx="7">
                  <c:v>71.99603834423065</c:v>
                </c:pt>
                <c:pt idx="8">
                  <c:v>79.68777707373368</c:v>
                </c:pt>
                <c:pt idx="9">
                  <c:v>87.265581266656</c:v>
                </c:pt>
                <c:pt idx="10">
                  <c:v>93.9380186590849</c:v>
                </c:pt>
                <c:pt idx="11">
                  <c:v>99.20394269614375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931144"/>
        <c:axId val="519050072"/>
      </c:scatterChart>
      <c:valAx>
        <c:axId val="516931144"/>
        <c:scaling>
          <c:orientation val="minMax"/>
          <c:max val="100.0"/>
          <c:min val="75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temperatuur (˚C)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19050072"/>
        <c:crossesAt val="0.0"/>
        <c:crossBetween val="midCat"/>
        <c:majorUnit val="5.0"/>
        <c:minorUnit val="1.0"/>
      </c:valAx>
      <c:valAx>
        <c:axId val="519050072"/>
        <c:scaling>
          <c:orientation val="minMax"/>
          <c:max val="10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ethanol</a:t>
                </a:r>
                <a:r>
                  <a:rPr lang="en-US" baseline="0"/>
                  <a:t> rendement</a:t>
                </a:r>
                <a:r>
                  <a:rPr lang="en-US"/>
                  <a:t> (%)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516931144"/>
        <c:crossesAt val="75.0"/>
        <c:crossBetween val="midCat"/>
        <c:majorUnit val="10.0"/>
        <c:minorUnit val="5.0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300"/>
              <a:t>1. ethanol vol% in fracties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meting</c:v>
          </c:tx>
          <c:spPr>
            <a:ln>
              <a:noFill/>
            </a:ln>
          </c:spPr>
          <c:marker>
            <c:symbol val="star"/>
            <c:size val="9"/>
          </c:marker>
          <c:trendline>
            <c:name>trend</c:name>
            <c:trendlineType val="poly"/>
            <c:order val="4"/>
            <c:dispRSqr val="0"/>
            <c:dispEq val="0"/>
          </c:trendline>
          <c:xVal>
            <c:numRef>
              <c:f>voorbeeld!$B$16:$B$27</c:f>
              <c:numCache>
                <c:formatCode>General</c:formatCode>
                <c:ptCount val="12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</c:numCache>
            </c:numRef>
          </c:xVal>
          <c:yVal>
            <c:numRef>
              <c:f>voorbeeld!$H$16:$H$27</c:f>
              <c:numCache>
                <c:formatCode>0</c:formatCode>
                <c:ptCount val="12"/>
                <c:pt idx="0">
                  <c:v>93.92033937675478</c:v>
                </c:pt>
                <c:pt idx="1">
                  <c:v>96.17982048296199</c:v>
                </c:pt>
                <c:pt idx="2">
                  <c:v>93.92033937675478</c:v>
                </c:pt>
                <c:pt idx="3">
                  <c:v>89.1073679439296</c:v>
                </c:pt>
                <c:pt idx="4">
                  <c:v>92.39046399999915</c:v>
                </c:pt>
                <c:pt idx="5">
                  <c:v>87.16301645163003</c:v>
                </c:pt>
                <c:pt idx="6">
                  <c:v>88.63333333333321</c:v>
                </c:pt>
                <c:pt idx="7">
                  <c:v>85.0768850398772</c:v>
                </c:pt>
                <c:pt idx="8">
                  <c:v>78.908093261718</c:v>
                </c:pt>
                <c:pt idx="9">
                  <c:v>72.93404577885576</c:v>
                </c:pt>
                <c:pt idx="10">
                  <c:v>59.81251780989351</c:v>
                </c:pt>
                <c:pt idx="11">
                  <c:v>38.23275000000103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9081416"/>
        <c:axId val="519086904"/>
      </c:scatterChart>
      <c:valAx>
        <c:axId val="519081416"/>
        <c:scaling>
          <c:orientation val="minMax"/>
          <c:max val="12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fractie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19086904"/>
        <c:crossesAt val="20.0"/>
        <c:crossBetween val="midCat"/>
        <c:majorUnit val="2.0"/>
        <c:minorUnit val="0.4"/>
      </c:valAx>
      <c:valAx>
        <c:axId val="519086904"/>
        <c:scaling>
          <c:orientation val="minMax"/>
          <c:max val="100.0"/>
          <c:min val="2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ethanol% (vol%)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519081416"/>
        <c:crossesAt val="0.0"/>
        <c:crossBetween val="midCat"/>
        <c:majorUnit val="10.0"/>
        <c:minorUnit val="2.0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25400</xdr:colOff>
      <xdr:row>28</xdr:row>
      <xdr:rowOff>152400</xdr:rowOff>
    </xdr:from>
    <xdr:to>
      <xdr:col>8</xdr:col>
      <xdr:colOff>876300</xdr:colOff>
      <xdr:row>43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101600</xdr:colOff>
      <xdr:row>28</xdr:row>
      <xdr:rowOff>152400</xdr:rowOff>
    </xdr:from>
    <xdr:to>
      <xdr:col>13</xdr:col>
      <xdr:colOff>12700</xdr:colOff>
      <xdr:row>43</xdr:row>
      <xdr:rowOff>38100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28</xdr:row>
      <xdr:rowOff>139700</xdr:rowOff>
    </xdr:from>
    <xdr:to>
      <xdr:col>4</xdr:col>
      <xdr:colOff>787400</xdr:colOff>
      <xdr:row>43</xdr:row>
      <xdr:rowOff>25400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25400</xdr:colOff>
      <xdr:row>28</xdr:row>
      <xdr:rowOff>152400</xdr:rowOff>
    </xdr:from>
    <xdr:to>
      <xdr:col>8</xdr:col>
      <xdr:colOff>876300</xdr:colOff>
      <xdr:row>43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101600</xdr:colOff>
      <xdr:row>28</xdr:row>
      <xdr:rowOff>152400</xdr:rowOff>
    </xdr:from>
    <xdr:to>
      <xdr:col>13</xdr:col>
      <xdr:colOff>12700</xdr:colOff>
      <xdr:row>43</xdr:row>
      <xdr:rowOff>38100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28</xdr:row>
      <xdr:rowOff>139700</xdr:rowOff>
    </xdr:from>
    <xdr:to>
      <xdr:col>4</xdr:col>
      <xdr:colOff>787400</xdr:colOff>
      <xdr:row>43</xdr:row>
      <xdr:rowOff>25400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M29"/>
  <sheetViews>
    <sheetView showGridLines="0" workbookViewId="0">
      <selection activeCell="D9" sqref="D9"/>
    </sheetView>
  </sheetViews>
  <sheetFormatPr baseColWidth="10" defaultRowHeight="15" x14ac:dyDescent="0"/>
  <cols>
    <col min="1" max="1" width="5.33203125" style="2" customWidth="1"/>
    <col min="2" max="13" width="11.83203125" style="2" customWidth="1"/>
    <col min="14" max="14" width="5.83203125" style="2" customWidth="1"/>
    <col min="15" max="16384" width="10.83203125" style="2"/>
  </cols>
  <sheetData>
    <row r="2" spans="2:13">
      <c r="B2" s="1" t="s">
        <v>19</v>
      </c>
    </row>
    <row r="3" spans="2:13">
      <c r="B3" s="3" t="s">
        <v>16</v>
      </c>
    </row>
    <row r="4" spans="2:13" ht="15" customHeight="1"/>
    <row r="5" spans="2:13">
      <c r="B5" s="4" t="s">
        <v>14</v>
      </c>
      <c r="C5" s="28"/>
      <c r="D5" s="18"/>
      <c r="E5" s="19"/>
    </row>
    <row r="6" spans="2:13">
      <c r="B6" s="4" t="s">
        <v>15</v>
      </c>
      <c r="C6" s="28"/>
      <c r="D6" s="18"/>
      <c r="E6" s="19"/>
    </row>
    <row r="7" spans="2:13">
      <c r="B7" s="4" t="s">
        <v>27</v>
      </c>
      <c r="C7" s="28"/>
      <c r="D7" s="18"/>
      <c r="E7" s="19"/>
    </row>
    <row r="9" spans="2:13">
      <c r="B9" s="5" t="s">
        <v>7</v>
      </c>
      <c r="C9" s="4"/>
      <c r="D9" s="33"/>
      <c r="F9"/>
      <c r="G9"/>
      <c r="H9"/>
      <c r="I9"/>
      <c r="J9"/>
      <c r="K9"/>
      <c r="L9"/>
      <c r="M9"/>
    </row>
    <row r="10" spans="2:13">
      <c r="B10" s="5" t="s">
        <v>8</v>
      </c>
      <c r="C10" s="4"/>
      <c r="D10" s="33"/>
      <c r="F10"/>
      <c r="G10"/>
      <c r="H10"/>
      <c r="I10"/>
      <c r="J10"/>
      <c r="K10"/>
      <c r="L10"/>
      <c r="M10"/>
    </row>
    <row r="11" spans="2:13">
      <c r="B11" s="11" t="s">
        <v>9</v>
      </c>
      <c r="C11" s="4"/>
      <c r="D11" s="33"/>
      <c r="F11"/>
      <c r="G11"/>
      <c r="H11"/>
      <c r="I11"/>
      <c r="J11"/>
      <c r="K11"/>
      <c r="L11"/>
      <c r="M11"/>
    </row>
    <row r="13" spans="2:13">
      <c r="C13" s="5"/>
      <c r="D13" s="10"/>
      <c r="E13" s="6"/>
      <c r="F13" s="12" t="s">
        <v>4</v>
      </c>
      <c r="G13" s="8"/>
      <c r="H13" s="9"/>
      <c r="I13" s="8" t="s">
        <v>21</v>
      </c>
      <c r="J13" s="8"/>
      <c r="K13" s="8"/>
      <c r="L13" s="8"/>
      <c r="M13" s="9"/>
    </row>
    <row r="14" spans="2:13">
      <c r="B14" s="13" t="s">
        <v>12</v>
      </c>
      <c r="C14" s="13" t="s">
        <v>22</v>
      </c>
      <c r="D14" s="13" t="s">
        <v>23</v>
      </c>
      <c r="E14" s="13" t="s">
        <v>24</v>
      </c>
      <c r="F14" s="13" t="s">
        <v>25</v>
      </c>
      <c r="G14" s="13" t="s">
        <v>26</v>
      </c>
      <c r="H14" s="13" t="s">
        <v>6</v>
      </c>
      <c r="I14" s="13" t="s">
        <v>23</v>
      </c>
      <c r="J14" s="13" t="s">
        <v>25</v>
      </c>
      <c r="K14" s="13" t="s">
        <v>26</v>
      </c>
      <c r="L14" s="13" t="s">
        <v>6</v>
      </c>
      <c r="M14" s="13" t="s">
        <v>11</v>
      </c>
    </row>
    <row r="15" spans="2:13">
      <c r="B15" s="14" t="s">
        <v>13</v>
      </c>
      <c r="C15" s="14" t="s">
        <v>0</v>
      </c>
      <c r="D15" s="14" t="s">
        <v>1</v>
      </c>
      <c r="E15" s="14" t="s">
        <v>2</v>
      </c>
      <c r="F15" s="14" t="s">
        <v>2</v>
      </c>
      <c r="G15" s="14" t="s">
        <v>5</v>
      </c>
      <c r="H15" s="14" t="s">
        <v>20</v>
      </c>
      <c r="I15" s="14" t="s">
        <v>1</v>
      </c>
      <c r="J15" s="14" t="s">
        <v>2</v>
      </c>
      <c r="K15" s="14" t="s">
        <v>5</v>
      </c>
      <c r="L15" s="14" t="s">
        <v>3</v>
      </c>
      <c r="M15" s="14" t="s">
        <v>10</v>
      </c>
    </row>
    <row r="16" spans="2:13">
      <c r="B16" s="15">
        <v>1</v>
      </c>
      <c r="C16" s="29"/>
      <c r="D16" s="30"/>
      <c r="E16" s="30"/>
      <c r="F16" s="21">
        <f>+E16-D$10</f>
        <v>0</v>
      </c>
      <c r="G16" s="22" t="e">
        <f t="shared" ref="G16:G27" si="0">+F16/D16</f>
        <v>#DIV/0!</v>
      </c>
      <c r="H16" s="23" t="e">
        <f>-5802*G16^3 + 13949*G16^2 - 11449*G16 + 3300.3</f>
        <v>#DIV/0!</v>
      </c>
      <c r="I16" s="21">
        <f>+D16</f>
        <v>0</v>
      </c>
      <c r="J16" s="21">
        <f>+F16</f>
        <v>0</v>
      </c>
      <c r="K16" s="22" t="e">
        <f>+J16/I16</f>
        <v>#DIV/0!</v>
      </c>
      <c r="L16" s="34" t="e">
        <f>-6625.2*K16^3 + 16155*K16^2 - 13417*K16 + 3883.7</f>
        <v>#DIV/0!</v>
      </c>
      <c r="M16" s="23" t="e">
        <f>100*((I16*L16/100)/$D$9)</f>
        <v>#DIV/0!</v>
      </c>
    </row>
    <row r="17" spans="2:13">
      <c r="B17" s="15">
        <v>2</v>
      </c>
      <c r="C17" s="29"/>
      <c r="D17" s="30"/>
      <c r="E17" s="30"/>
      <c r="F17" s="21">
        <f>+E17-D$11</f>
        <v>0</v>
      </c>
      <c r="G17" s="22" t="e">
        <f t="shared" si="0"/>
        <v>#DIV/0!</v>
      </c>
      <c r="H17" s="23" t="e">
        <f t="shared" ref="H17:H27" si="1">-5802*G17^3 + 13949*G17^2 - 11449*G17 + 3300.3</f>
        <v>#DIV/0!</v>
      </c>
      <c r="I17" s="21">
        <f>SUM(D16:D17)</f>
        <v>0</v>
      </c>
      <c r="J17" s="21">
        <f>SUM(F16:F17)</f>
        <v>0</v>
      </c>
      <c r="K17" s="22" t="e">
        <f t="shared" ref="K17:K27" si="2">+J17/I17</f>
        <v>#DIV/0!</v>
      </c>
      <c r="L17" s="23" t="e">
        <f t="shared" ref="L17:L27" si="3">-6625.2*K17^3 + 16155*K17^2 - 13417*K17 + 3883.7</f>
        <v>#DIV/0!</v>
      </c>
      <c r="M17" s="23" t="e">
        <f t="shared" ref="M17:M27" si="4">100*((I17*L17/100)/$D$9)</f>
        <v>#DIV/0!</v>
      </c>
    </row>
    <row r="18" spans="2:13">
      <c r="B18" s="15">
        <v>3</v>
      </c>
      <c r="C18" s="29"/>
      <c r="D18" s="30"/>
      <c r="E18" s="30"/>
      <c r="F18" s="21">
        <f>+E18-D$10</f>
        <v>0</v>
      </c>
      <c r="G18" s="22" t="e">
        <f t="shared" si="0"/>
        <v>#DIV/0!</v>
      </c>
      <c r="H18" s="23" t="e">
        <f t="shared" si="1"/>
        <v>#DIV/0!</v>
      </c>
      <c r="I18" s="21">
        <f>SUM(D16:D18)</f>
        <v>0</v>
      </c>
      <c r="J18" s="21">
        <f>SUM(F16:F18)</f>
        <v>0</v>
      </c>
      <c r="K18" s="22" t="e">
        <f t="shared" si="2"/>
        <v>#DIV/0!</v>
      </c>
      <c r="L18" s="23" t="e">
        <f t="shared" si="3"/>
        <v>#DIV/0!</v>
      </c>
      <c r="M18" s="23" t="e">
        <f t="shared" si="4"/>
        <v>#DIV/0!</v>
      </c>
    </row>
    <row r="19" spans="2:13">
      <c r="B19" s="15">
        <v>4</v>
      </c>
      <c r="C19" s="29"/>
      <c r="D19" s="30"/>
      <c r="E19" s="30"/>
      <c r="F19" s="21">
        <f>+E19-D$11</f>
        <v>0</v>
      </c>
      <c r="G19" s="22" t="e">
        <f t="shared" si="0"/>
        <v>#DIV/0!</v>
      </c>
      <c r="H19" s="23" t="e">
        <f t="shared" si="1"/>
        <v>#DIV/0!</v>
      </c>
      <c r="I19" s="21">
        <f>SUM(D16:D19)</f>
        <v>0</v>
      </c>
      <c r="J19" s="21">
        <f>SUM(F16:F19)</f>
        <v>0</v>
      </c>
      <c r="K19" s="22" t="e">
        <f t="shared" si="2"/>
        <v>#DIV/0!</v>
      </c>
      <c r="L19" s="23" t="e">
        <f t="shared" si="3"/>
        <v>#DIV/0!</v>
      </c>
      <c r="M19" s="23" t="e">
        <f t="shared" si="4"/>
        <v>#DIV/0!</v>
      </c>
    </row>
    <row r="20" spans="2:13">
      <c r="B20" s="15">
        <v>5</v>
      </c>
      <c r="C20" s="29"/>
      <c r="D20" s="30"/>
      <c r="E20" s="30"/>
      <c r="F20" s="21">
        <f>+E20-D$10</f>
        <v>0</v>
      </c>
      <c r="G20" s="22" t="e">
        <f t="shared" si="0"/>
        <v>#DIV/0!</v>
      </c>
      <c r="H20" s="23" t="e">
        <f t="shared" si="1"/>
        <v>#DIV/0!</v>
      </c>
      <c r="I20" s="21">
        <f>SUM(D16:D20)</f>
        <v>0</v>
      </c>
      <c r="J20" s="21">
        <f>SUM(F16:F20)</f>
        <v>0</v>
      </c>
      <c r="K20" s="22" t="e">
        <f t="shared" si="2"/>
        <v>#DIV/0!</v>
      </c>
      <c r="L20" s="23" t="e">
        <f t="shared" si="3"/>
        <v>#DIV/0!</v>
      </c>
      <c r="M20" s="23" t="e">
        <f t="shared" si="4"/>
        <v>#DIV/0!</v>
      </c>
    </row>
    <row r="21" spans="2:13">
      <c r="B21" s="15">
        <v>6</v>
      </c>
      <c r="C21" s="29"/>
      <c r="D21" s="30"/>
      <c r="E21" s="30"/>
      <c r="F21" s="21">
        <f>+E21-D$11</f>
        <v>0</v>
      </c>
      <c r="G21" s="22" t="e">
        <f t="shared" si="0"/>
        <v>#DIV/0!</v>
      </c>
      <c r="H21" s="23" t="e">
        <f t="shared" si="1"/>
        <v>#DIV/0!</v>
      </c>
      <c r="I21" s="21">
        <f>SUM(D16:D21)</f>
        <v>0</v>
      </c>
      <c r="J21" s="21">
        <f>SUM(F16:F21)</f>
        <v>0</v>
      </c>
      <c r="K21" s="22" t="e">
        <f t="shared" si="2"/>
        <v>#DIV/0!</v>
      </c>
      <c r="L21" s="23" t="e">
        <f t="shared" si="3"/>
        <v>#DIV/0!</v>
      </c>
      <c r="M21" s="23" t="e">
        <f t="shared" si="4"/>
        <v>#DIV/0!</v>
      </c>
    </row>
    <row r="22" spans="2:13">
      <c r="B22" s="15">
        <v>7</v>
      </c>
      <c r="C22" s="29"/>
      <c r="D22" s="30"/>
      <c r="E22" s="30"/>
      <c r="F22" s="21">
        <f>+E22-D$10</f>
        <v>0</v>
      </c>
      <c r="G22" s="22" t="e">
        <f t="shared" si="0"/>
        <v>#DIV/0!</v>
      </c>
      <c r="H22" s="23" t="e">
        <f t="shared" si="1"/>
        <v>#DIV/0!</v>
      </c>
      <c r="I22" s="21">
        <f>SUM(D16:D22)</f>
        <v>0</v>
      </c>
      <c r="J22" s="21">
        <f>SUM(F16:F22)</f>
        <v>0</v>
      </c>
      <c r="K22" s="22" t="e">
        <f t="shared" si="2"/>
        <v>#DIV/0!</v>
      </c>
      <c r="L22" s="23" t="e">
        <f t="shared" si="3"/>
        <v>#DIV/0!</v>
      </c>
      <c r="M22" s="23" t="e">
        <f t="shared" si="4"/>
        <v>#DIV/0!</v>
      </c>
    </row>
    <row r="23" spans="2:13">
      <c r="B23" s="15">
        <v>8</v>
      </c>
      <c r="C23" s="29"/>
      <c r="D23" s="30"/>
      <c r="E23" s="30"/>
      <c r="F23" s="21">
        <f>+E23-D$11</f>
        <v>0</v>
      </c>
      <c r="G23" s="22" t="e">
        <f t="shared" si="0"/>
        <v>#DIV/0!</v>
      </c>
      <c r="H23" s="23" t="e">
        <f t="shared" si="1"/>
        <v>#DIV/0!</v>
      </c>
      <c r="I23" s="21">
        <f>SUM(D16:D23)</f>
        <v>0</v>
      </c>
      <c r="J23" s="21">
        <f>SUM(F16:F23)</f>
        <v>0</v>
      </c>
      <c r="K23" s="22" t="e">
        <f t="shared" si="2"/>
        <v>#DIV/0!</v>
      </c>
      <c r="L23" s="23" t="e">
        <f t="shared" si="3"/>
        <v>#DIV/0!</v>
      </c>
      <c r="M23" s="23" t="e">
        <f t="shared" si="4"/>
        <v>#DIV/0!</v>
      </c>
    </row>
    <row r="24" spans="2:13">
      <c r="B24" s="15">
        <v>9</v>
      </c>
      <c r="C24" s="29"/>
      <c r="D24" s="30"/>
      <c r="E24" s="30"/>
      <c r="F24" s="21">
        <f>+E24-D$10</f>
        <v>0</v>
      </c>
      <c r="G24" s="22" t="e">
        <f t="shared" si="0"/>
        <v>#DIV/0!</v>
      </c>
      <c r="H24" s="23" t="e">
        <f t="shared" si="1"/>
        <v>#DIV/0!</v>
      </c>
      <c r="I24" s="21">
        <f>SUM(D16:D24)</f>
        <v>0</v>
      </c>
      <c r="J24" s="21">
        <f>SUM(F16:F24)</f>
        <v>0</v>
      </c>
      <c r="K24" s="22" t="e">
        <f t="shared" si="2"/>
        <v>#DIV/0!</v>
      </c>
      <c r="L24" s="23" t="e">
        <f t="shared" si="3"/>
        <v>#DIV/0!</v>
      </c>
      <c r="M24" s="23" t="e">
        <f t="shared" si="4"/>
        <v>#DIV/0!</v>
      </c>
    </row>
    <row r="25" spans="2:13">
      <c r="B25" s="15">
        <v>10</v>
      </c>
      <c r="C25" s="29"/>
      <c r="D25" s="30"/>
      <c r="E25" s="30"/>
      <c r="F25" s="21">
        <f>+E25-D$11</f>
        <v>0</v>
      </c>
      <c r="G25" s="22" t="e">
        <f t="shared" si="0"/>
        <v>#DIV/0!</v>
      </c>
      <c r="H25" s="23" t="e">
        <f t="shared" si="1"/>
        <v>#DIV/0!</v>
      </c>
      <c r="I25" s="21">
        <f>SUM(D16:D25)</f>
        <v>0</v>
      </c>
      <c r="J25" s="21">
        <f>SUM(F16:F25)</f>
        <v>0</v>
      </c>
      <c r="K25" s="22" t="e">
        <f t="shared" si="2"/>
        <v>#DIV/0!</v>
      </c>
      <c r="L25" s="23" t="e">
        <f t="shared" si="3"/>
        <v>#DIV/0!</v>
      </c>
      <c r="M25" s="23" t="e">
        <f t="shared" si="4"/>
        <v>#DIV/0!</v>
      </c>
    </row>
    <row r="26" spans="2:13">
      <c r="B26" s="15">
        <v>11</v>
      </c>
      <c r="C26" s="29"/>
      <c r="D26" s="30"/>
      <c r="E26" s="30"/>
      <c r="F26" s="21">
        <f>+E26-D$10</f>
        <v>0</v>
      </c>
      <c r="G26" s="22" t="e">
        <f t="shared" si="0"/>
        <v>#DIV/0!</v>
      </c>
      <c r="H26" s="23" t="e">
        <f t="shared" si="1"/>
        <v>#DIV/0!</v>
      </c>
      <c r="I26" s="21">
        <f>SUM(D16:D26)</f>
        <v>0</v>
      </c>
      <c r="J26" s="21">
        <f>SUM(F16:F26)</f>
        <v>0</v>
      </c>
      <c r="K26" s="22" t="e">
        <f t="shared" si="2"/>
        <v>#DIV/0!</v>
      </c>
      <c r="L26" s="23" t="e">
        <f t="shared" si="3"/>
        <v>#DIV/0!</v>
      </c>
      <c r="M26" s="23" t="e">
        <f t="shared" si="4"/>
        <v>#DIV/0!</v>
      </c>
    </row>
    <row r="27" spans="2:13">
      <c r="B27" s="16">
        <v>12</v>
      </c>
      <c r="C27" s="31"/>
      <c r="D27" s="32"/>
      <c r="E27" s="32"/>
      <c r="F27" s="25">
        <f>+E27-D$11</f>
        <v>0</v>
      </c>
      <c r="G27" s="26" t="e">
        <f t="shared" si="0"/>
        <v>#DIV/0!</v>
      </c>
      <c r="H27" s="27" t="e">
        <f t="shared" si="1"/>
        <v>#DIV/0!</v>
      </c>
      <c r="I27" s="25">
        <f>SUM(D16:D27)</f>
        <v>0</v>
      </c>
      <c r="J27" s="25">
        <f>SUM(F16:F27)</f>
        <v>0</v>
      </c>
      <c r="K27" s="26" t="e">
        <f t="shared" si="2"/>
        <v>#DIV/0!</v>
      </c>
      <c r="L27" s="27" t="e">
        <f t="shared" si="3"/>
        <v>#DIV/0!</v>
      </c>
      <c r="M27" s="27" t="e">
        <f t="shared" si="4"/>
        <v>#DIV/0!</v>
      </c>
    </row>
    <row r="29" spans="2:13">
      <c r="G29" s="17"/>
    </row>
  </sheetData>
  <sheetProtection sheet="1" objects="1" scenarios="1" selectLockedCells="1"/>
  <printOptions horizontalCentered="1" verticalCentered="1"/>
  <pageMargins left="0.59" right="0.59" top="1" bottom="0.59" header="0.39000000000000007" footer="0.39000000000000007"/>
  <pageSetup paperSize="9" scale="72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Q29"/>
  <sheetViews>
    <sheetView showGridLines="0" tabSelected="1" workbookViewId="0">
      <selection activeCell="S4" sqref="S4"/>
    </sheetView>
  </sheetViews>
  <sheetFormatPr baseColWidth="10" defaultRowHeight="15" x14ac:dyDescent="0"/>
  <cols>
    <col min="1" max="1" width="5.33203125" style="2" customWidth="1"/>
    <col min="2" max="13" width="11.83203125" style="2" customWidth="1"/>
    <col min="14" max="14" width="5.83203125" style="2" customWidth="1"/>
    <col min="15" max="16384" width="10.83203125" style="2"/>
  </cols>
  <sheetData>
    <row r="2" spans="2:17">
      <c r="B2" s="1" t="s">
        <v>19</v>
      </c>
    </row>
    <row r="3" spans="2:17">
      <c r="B3" s="3" t="s">
        <v>16</v>
      </c>
    </row>
    <row r="4" spans="2:17" ht="15" customHeight="1"/>
    <row r="5" spans="2:17">
      <c r="B5" s="4" t="s">
        <v>14</v>
      </c>
      <c r="C5" s="18" t="s">
        <v>17</v>
      </c>
      <c r="D5" s="18"/>
      <c r="E5" s="19"/>
    </row>
    <row r="6" spans="2:17">
      <c r="B6" s="4" t="s">
        <v>15</v>
      </c>
      <c r="C6" s="18" t="s">
        <v>18</v>
      </c>
      <c r="D6" s="18"/>
      <c r="E6" s="19"/>
    </row>
    <row r="7" spans="2:17">
      <c r="B7" s="4" t="s">
        <v>27</v>
      </c>
      <c r="C7" s="18" t="s">
        <v>28</v>
      </c>
      <c r="D7" s="18"/>
      <c r="E7" s="19"/>
    </row>
    <row r="9" spans="2:17">
      <c r="B9" s="5" t="s">
        <v>7</v>
      </c>
      <c r="C9" s="4"/>
      <c r="D9" s="7">
        <v>98</v>
      </c>
      <c r="F9"/>
      <c r="G9"/>
      <c r="H9"/>
      <c r="I9"/>
      <c r="J9"/>
      <c r="K9"/>
      <c r="L9"/>
      <c r="M9"/>
    </row>
    <row r="10" spans="2:17">
      <c r="B10" s="5" t="s">
        <v>8</v>
      </c>
      <c r="C10" s="4"/>
      <c r="D10" s="7">
        <v>47.9</v>
      </c>
      <c r="F10"/>
      <c r="G10"/>
      <c r="H10"/>
      <c r="I10"/>
      <c r="J10"/>
      <c r="K10"/>
      <c r="L10"/>
      <c r="M10"/>
    </row>
    <row r="11" spans="2:17">
      <c r="B11" s="11" t="s">
        <v>9</v>
      </c>
      <c r="C11" s="4"/>
      <c r="D11" s="7">
        <v>47.1</v>
      </c>
      <c r="F11"/>
      <c r="G11"/>
      <c r="H11"/>
      <c r="I11"/>
      <c r="J11"/>
      <c r="K11"/>
      <c r="L11"/>
      <c r="M11"/>
    </row>
    <row r="13" spans="2:17">
      <c r="C13" s="5"/>
      <c r="D13" s="10"/>
      <c r="E13" s="6"/>
      <c r="F13" s="12" t="s">
        <v>4</v>
      </c>
      <c r="G13" s="8"/>
      <c r="H13" s="9"/>
      <c r="I13" s="8" t="s">
        <v>21</v>
      </c>
      <c r="J13" s="8"/>
      <c r="K13" s="8"/>
      <c r="L13" s="8"/>
      <c r="M13" s="9"/>
    </row>
    <row r="14" spans="2:17">
      <c r="B14" s="13" t="s">
        <v>12</v>
      </c>
      <c r="C14" s="13" t="s">
        <v>22</v>
      </c>
      <c r="D14" s="13" t="s">
        <v>23</v>
      </c>
      <c r="E14" s="13" t="s">
        <v>24</v>
      </c>
      <c r="F14" s="13" t="s">
        <v>25</v>
      </c>
      <c r="G14" s="13" t="s">
        <v>26</v>
      </c>
      <c r="H14" s="13" t="s">
        <v>6</v>
      </c>
      <c r="I14" s="13" t="s">
        <v>23</v>
      </c>
      <c r="J14" s="13" t="s">
        <v>25</v>
      </c>
      <c r="K14" s="13" t="s">
        <v>26</v>
      </c>
      <c r="L14" s="13" t="s">
        <v>6</v>
      </c>
      <c r="M14" s="13" t="s">
        <v>11</v>
      </c>
    </row>
    <row r="15" spans="2:17">
      <c r="B15" s="14" t="s">
        <v>13</v>
      </c>
      <c r="C15" s="14" t="s">
        <v>0</v>
      </c>
      <c r="D15" s="14" t="s">
        <v>1</v>
      </c>
      <c r="E15" s="14" t="s">
        <v>2</v>
      </c>
      <c r="F15" s="14" t="s">
        <v>2</v>
      </c>
      <c r="G15" s="14" t="s">
        <v>5</v>
      </c>
      <c r="H15" s="14" t="s">
        <v>20</v>
      </c>
      <c r="I15" s="14" t="s">
        <v>1</v>
      </c>
      <c r="J15" s="14" t="s">
        <v>2</v>
      </c>
      <c r="K15" s="14" t="s">
        <v>5</v>
      </c>
      <c r="L15" s="14" t="s">
        <v>20</v>
      </c>
      <c r="M15" s="14" t="s">
        <v>10</v>
      </c>
    </row>
    <row r="16" spans="2:17">
      <c r="B16" s="15">
        <v>1</v>
      </c>
      <c r="C16" s="35">
        <v>76</v>
      </c>
      <c r="D16" s="20">
        <v>9.6999999999999993</v>
      </c>
      <c r="E16" s="20">
        <v>55.8</v>
      </c>
      <c r="F16" s="21">
        <f>+E16-D$10</f>
        <v>7.8999999999999986</v>
      </c>
      <c r="G16" s="22">
        <f t="shared" ref="G16:G27" si="0">+F16/D16</f>
        <v>0.81443298969072153</v>
      </c>
      <c r="H16" s="23">
        <f>-5802*G16^3 + 13949*G16^2 - 11449*G16 + 3300.3</f>
        <v>93.920339376754782</v>
      </c>
      <c r="I16" s="21">
        <f>+D16</f>
        <v>9.6999999999999993</v>
      </c>
      <c r="J16" s="21">
        <f>+F16</f>
        <v>7.8999999999999986</v>
      </c>
      <c r="K16" s="22">
        <f>+J16/I16</f>
        <v>0.81443298969072153</v>
      </c>
      <c r="L16" s="23">
        <f>-6625.2*K16^3 + 16155*K16^2 - 13417*K16 + 3883.7</f>
        <v>93.054024058999858</v>
      </c>
      <c r="M16" s="23">
        <f>100*((I16*L16/100)/$D$9)</f>
        <v>9.2104493201254947</v>
      </c>
      <c r="Q16" s="38"/>
    </row>
    <row r="17" spans="2:17">
      <c r="B17" s="15">
        <v>2</v>
      </c>
      <c r="C17" s="36">
        <v>77</v>
      </c>
      <c r="D17" s="20">
        <v>9.8000000000000007</v>
      </c>
      <c r="E17" s="20">
        <v>55</v>
      </c>
      <c r="F17" s="21">
        <f>+E17-D$11</f>
        <v>7.8999999999999986</v>
      </c>
      <c r="G17" s="22">
        <f t="shared" si="0"/>
        <v>0.80612244897959162</v>
      </c>
      <c r="H17" s="23">
        <f t="shared" ref="H17:H27" si="1">-5802*G17^3 + 13949*G17^2 - 11449*G17 + 3300.3</f>
        <v>96.179820482961986</v>
      </c>
      <c r="I17" s="21">
        <f>SUM(D16:D17)</f>
        <v>19.5</v>
      </c>
      <c r="J17" s="21">
        <f>SUM(F16:F17)</f>
        <v>15.799999999999997</v>
      </c>
      <c r="K17" s="22">
        <f t="shared" ref="K17:K27" si="2">+J17/I17</f>
        <v>0.81025641025641015</v>
      </c>
      <c r="L17" s="23">
        <f>-6625.2*K17^3 + 16155*K17^2 - 13417*K17 + 3883.7</f>
        <v>94.249184928944487</v>
      </c>
      <c r="M17" s="23">
        <f t="shared" ref="M17:M27" si="3">100*((I17*L17/100)/$D$9)</f>
        <v>18.753664348106298</v>
      </c>
      <c r="Q17" s="38"/>
    </row>
    <row r="18" spans="2:17">
      <c r="B18" s="15">
        <v>3</v>
      </c>
      <c r="C18" s="36">
        <v>78</v>
      </c>
      <c r="D18" s="20">
        <v>9.6999999999999993</v>
      </c>
      <c r="E18" s="20">
        <v>55.8</v>
      </c>
      <c r="F18" s="21">
        <f>+E18-D$10</f>
        <v>7.8999999999999986</v>
      </c>
      <c r="G18" s="22">
        <f t="shared" si="0"/>
        <v>0.81443298969072153</v>
      </c>
      <c r="H18" s="23">
        <f t="shared" si="1"/>
        <v>93.920339376754782</v>
      </c>
      <c r="I18" s="21">
        <f>SUM(D16:D18)</f>
        <v>29.2</v>
      </c>
      <c r="J18" s="21">
        <f>SUM(F16:F18)</f>
        <v>23.699999999999996</v>
      </c>
      <c r="K18" s="22">
        <f t="shared" si="2"/>
        <v>0.81164383561643827</v>
      </c>
      <c r="L18" s="23">
        <f t="shared" ref="L18:L27" si="4">-6625.2*K18^3 + 16155*K18^2 - 13417*K18 + 3883.7</f>
        <v>93.852108889200281</v>
      </c>
      <c r="M18" s="23">
        <f t="shared" si="3"/>
        <v>27.964097750659672</v>
      </c>
      <c r="Q18" s="38"/>
    </row>
    <row r="19" spans="2:17">
      <c r="B19" s="15">
        <v>4</v>
      </c>
      <c r="C19" s="36">
        <v>79</v>
      </c>
      <c r="D19" s="20">
        <v>10.1</v>
      </c>
      <c r="E19" s="20">
        <v>55.5</v>
      </c>
      <c r="F19" s="21">
        <f>+E19-D$11</f>
        <v>8.3999999999999986</v>
      </c>
      <c r="G19" s="22">
        <f t="shared" si="0"/>
        <v>0.83168316831683153</v>
      </c>
      <c r="H19" s="23">
        <f t="shared" si="1"/>
        <v>89.107367943929603</v>
      </c>
      <c r="I19" s="21">
        <f>SUM(D16:D19)</f>
        <v>39.299999999999997</v>
      </c>
      <c r="J19" s="21">
        <f>SUM(F16:F19)</f>
        <v>32.099999999999994</v>
      </c>
      <c r="K19" s="22">
        <f t="shared" si="2"/>
        <v>0.81679389312977091</v>
      </c>
      <c r="L19" s="23">
        <f t="shared" si="4"/>
        <v>92.378119524521935</v>
      </c>
      <c r="M19" s="23">
        <f t="shared" si="3"/>
        <v>37.045511197078696</v>
      </c>
      <c r="Q19" s="38"/>
    </row>
    <row r="20" spans="2:17">
      <c r="B20" s="15">
        <v>5</v>
      </c>
      <c r="C20" s="36">
        <v>81</v>
      </c>
      <c r="D20" s="20">
        <v>10</v>
      </c>
      <c r="E20" s="20">
        <v>56.1</v>
      </c>
      <c r="F20" s="21">
        <f>+E20-D$10</f>
        <v>8.2000000000000028</v>
      </c>
      <c r="G20" s="22">
        <f t="shared" si="0"/>
        <v>0.82000000000000028</v>
      </c>
      <c r="H20" s="23">
        <f t="shared" si="1"/>
        <v>92.390463999999156</v>
      </c>
      <c r="I20" s="21">
        <f>SUM(D16:D20)</f>
        <v>49.3</v>
      </c>
      <c r="J20" s="21">
        <f>SUM(F16:F20)</f>
        <v>40.299999999999997</v>
      </c>
      <c r="K20" s="22">
        <f t="shared" si="2"/>
        <v>0.81744421906693709</v>
      </c>
      <c r="L20" s="23">
        <f t="shared" si="4"/>
        <v>92.191804264512939</v>
      </c>
      <c r="M20" s="23">
        <f t="shared" si="3"/>
        <v>46.378121941229466</v>
      </c>
      <c r="Q20" s="38"/>
    </row>
    <row r="21" spans="2:17">
      <c r="B21" s="15">
        <v>6</v>
      </c>
      <c r="C21" s="36">
        <v>82</v>
      </c>
      <c r="D21" s="20">
        <v>9.9</v>
      </c>
      <c r="E21" s="20">
        <v>55.4</v>
      </c>
      <c r="F21" s="21">
        <f>+E21-D$11</f>
        <v>8.2999999999999972</v>
      </c>
      <c r="G21" s="22">
        <f t="shared" si="0"/>
        <v>0.83838383838383812</v>
      </c>
      <c r="H21" s="23">
        <f t="shared" si="1"/>
        <v>87.163016451630028</v>
      </c>
      <c r="I21" s="21">
        <f>SUM(D16:D21)</f>
        <v>59.199999999999996</v>
      </c>
      <c r="J21" s="21">
        <f>SUM(F16:F21)</f>
        <v>48.599999999999994</v>
      </c>
      <c r="K21" s="22">
        <f t="shared" si="2"/>
        <v>0.82094594594594594</v>
      </c>
      <c r="L21" s="23">
        <f t="shared" si="4"/>
        <v>91.186961208491994</v>
      </c>
      <c r="M21" s="23">
        <f t="shared" si="3"/>
        <v>55.084368403497194</v>
      </c>
      <c r="Q21" s="38"/>
    </row>
    <row r="22" spans="2:17">
      <c r="B22" s="15">
        <v>7</v>
      </c>
      <c r="C22" s="36">
        <v>84</v>
      </c>
      <c r="D22" s="20">
        <v>9.6</v>
      </c>
      <c r="E22" s="20">
        <v>55.9</v>
      </c>
      <c r="F22" s="21">
        <f>+E22-D$10</f>
        <v>8</v>
      </c>
      <c r="G22" s="22">
        <f t="shared" si="0"/>
        <v>0.83333333333333337</v>
      </c>
      <c r="H22" s="23">
        <f t="shared" si="1"/>
        <v>88.633333333333212</v>
      </c>
      <c r="I22" s="21">
        <f>SUM(D16:D22)</f>
        <v>68.8</v>
      </c>
      <c r="J22" s="21">
        <f>SUM(F16:F22)</f>
        <v>56.599999999999994</v>
      </c>
      <c r="K22" s="22">
        <f t="shared" si="2"/>
        <v>0.82267441860465107</v>
      </c>
      <c r="L22" s="23">
        <f t="shared" si="4"/>
        <v>90.689608413017595</v>
      </c>
      <c r="M22" s="23">
        <f t="shared" si="3"/>
        <v>63.667806722608269</v>
      </c>
      <c r="Q22" s="38"/>
    </row>
    <row r="23" spans="2:17">
      <c r="B23" s="15">
        <v>8</v>
      </c>
      <c r="C23" s="36">
        <v>87</v>
      </c>
      <c r="D23" s="20">
        <v>9.6999999999999993</v>
      </c>
      <c r="E23" s="20">
        <v>55.3</v>
      </c>
      <c r="F23" s="21">
        <f>+E23-D$11</f>
        <v>8.1999999999999957</v>
      </c>
      <c r="G23" s="22">
        <f t="shared" si="0"/>
        <v>0.8453608247422677</v>
      </c>
      <c r="H23" s="23">
        <f t="shared" si="1"/>
        <v>85.076885039877197</v>
      </c>
      <c r="I23" s="21">
        <f>SUM(D16:D23)</f>
        <v>78.5</v>
      </c>
      <c r="J23" s="21">
        <f>SUM(F16:F23)</f>
        <v>64.799999999999983</v>
      </c>
      <c r="K23" s="22">
        <f t="shared" si="2"/>
        <v>0.82547770700636924</v>
      </c>
      <c r="L23" s="23">
        <f t="shared" si="4"/>
        <v>89.880404557128713</v>
      </c>
      <c r="M23" s="23">
        <f t="shared" si="3"/>
        <v>71.996038344230655</v>
      </c>
      <c r="Q23" s="38"/>
    </row>
    <row r="24" spans="2:17">
      <c r="B24" s="15">
        <v>9</v>
      </c>
      <c r="C24" s="36">
        <v>90</v>
      </c>
      <c r="D24" s="20">
        <v>9.6</v>
      </c>
      <c r="E24" s="20">
        <v>56.2</v>
      </c>
      <c r="F24" s="21">
        <f>+E24-D$10</f>
        <v>8.3000000000000043</v>
      </c>
      <c r="G24" s="22">
        <f t="shared" si="0"/>
        <v>0.86458333333333381</v>
      </c>
      <c r="H24" s="23">
        <f t="shared" si="1"/>
        <v>78.908093261718022</v>
      </c>
      <c r="I24" s="21">
        <f>SUM(D16:D24)</f>
        <v>88.1</v>
      </c>
      <c r="J24" s="21">
        <f>SUM(F16:F24)</f>
        <v>73.099999999999994</v>
      </c>
      <c r="K24" s="22">
        <f t="shared" si="2"/>
        <v>0.82973893303064694</v>
      </c>
      <c r="L24" s="23">
        <f t="shared" si="4"/>
        <v>88.642476200066994</v>
      </c>
      <c r="M24" s="23">
        <f t="shared" si="3"/>
        <v>79.687777073733685</v>
      </c>
      <c r="Q24" s="38"/>
    </row>
    <row r="25" spans="2:17">
      <c r="B25" s="15">
        <v>10</v>
      </c>
      <c r="C25" s="36">
        <v>92</v>
      </c>
      <c r="D25" s="20">
        <v>10.1</v>
      </c>
      <c r="E25" s="20">
        <v>56</v>
      </c>
      <c r="F25" s="21">
        <f>+E25-D$11</f>
        <v>8.8999999999999986</v>
      </c>
      <c r="G25" s="22">
        <f t="shared" si="0"/>
        <v>0.88118811881188108</v>
      </c>
      <c r="H25" s="23">
        <f t="shared" si="1"/>
        <v>72.934045778855761</v>
      </c>
      <c r="I25" s="21">
        <f>SUM(D16:D25)</f>
        <v>98.199999999999989</v>
      </c>
      <c r="J25" s="21">
        <f>SUM(F16:F25)</f>
        <v>82</v>
      </c>
      <c r="K25" s="22">
        <f t="shared" si="2"/>
        <v>0.83503054989816705</v>
      </c>
      <c r="L25" s="23">
        <f t="shared" si="4"/>
        <v>87.087850958577292</v>
      </c>
      <c r="M25" s="23">
        <f t="shared" si="3"/>
        <v>87.265581266656</v>
      </c>
      <c r="Q25" s="38"/>
    </row>
    <row r="26" spans="2:17">
      <c r="B26" s="15">
        <v>11</v>
      </c>
      <c r="C26" s="36">
        <v>94</v>
      </c>
      <c r="D26" s="20">
        <v>10.199999999999999</v>
      </c>
      <c r="E26" s="20">
        <v>57.2</v>
      </c>
      <c r="F26" s="21">
        <f>+E26-D$10</f>
        <v>9.3000000000000043</v>
      </c>
      <c r="G26" s="22">
        <f t="shared" si="0"/>
        <v>0.91176470588235348</v>
      </c>
      <c r="H26" s="23">
        <f t="shared" si="1"/>
        <v>59.812517809893507</v>
      </c>
      <c r="I26" s="21">
        <f>SUM(D16:D26)</f>
        <v>108.39999999999999</v>
      </c>
      <c r="J26" s="21">
        <f>SUM(F16:F26)</f>
        <v>91.300000000000011</v>
      </c>
      <c r="K26" s="22">
        <f t="shared" si="2"/>
        <v>0.84225092250922529</v>
      </c>
      <c r="L26" s="23">
        <f t="shared" si="4"/>
        <v>84.925515023895969</v>
      </c>
      <c r="M26" s="23">
        <f t="shared" si="3"/>
        <v>93.938018659084904</v>
      </c>
      <c r="Q26" s="38"/>
    </row>
    <row r="27" spans="2:17">
      <c r="B27" s="16">
        <v>12</v>
      </c>
      <c r="C27" s="37">
        <v>97</v>
      </c>
      <c r="D27" s="24">
        <v>10</v>
      </c>
      <c r="E27" s="24">
        <v>56.6</v>
      </c>
      <c r="F27" s="25">
        <f>+E27-D$11</f>
        <v>9.5</v>
      </c>
      <c r="G27" s="26">
        <f t="shared" si="0"/>
        <v>0.95</v>
      </c>
      <c r="H27" s="27">
        <f t="shared" si="1"/>
        <v>38.232750000001033</v>
      </c>
      <c r="I27" s="25">
        <f>SUM(D16:D27)</f>
        <v>118.39999999999999</v>
      </c>
      <c r="J27" s="25">
        <f>SUM(F16:F27)</f>
        <v>100.80000000000001</v>
      </c>
      <c r="K27" s="26">
        <f t="shared" si="2"/>
        <v>0.85135135135135154</v>
      </c>
      <c r="L27" s="27">
        <f t="shared" si="4"/>
        <v>82.111371488362238</v>
      </c>
      <c r="M27" s="27">
        <f t="shared" si="3"/>
        <v>99.203942696143756</v>
      </c>
      <c r="Q27" s="38"/>
    </row>
    <row r="29" spans="2:17">
      <c r="G29" s="17"/>
    </row>
  </sheetData>
  <sheetProtection sheet="1" objects="1" scenarios="1" selectLockedCells="1" selectUnlockedCells="1"/>
  <phoneticPr fontId="5" type="noConversion"/>
  <printOptions horizontalCentered="1" verticalCentered="1"/>
  <pageMargins left="0.59" right="0.59" top="1" bottom="0.59" header="0.39000000000000007" footer="0.39000000000000007"/>
  <pageSetup paperSize="9" scale="70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jouw test</vt:lpstr>
      <vt:lpstr>voorbeeld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Feenstra Kuiper</dc:creator>
  <cp:lastModifiedBy>Paul Feenstra Kuiper</cp:lastModifiedBy>
  <cp:lastPrinted>2014-07-30T12:19:59Z</cp:lastPrinted>
  <dcterms:created xsi:type="dcterms:W3CDTF">2012-09-06T09:23:50Z</dcterms:created>
  <dcterms:modified xsi:type="dcterms:W3CDTF">2014-07-30T12:20:05Z</dcterms:modified>
</cp:coreProperties>
</file>