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H:\Helicon 20\voeding\"/>
    </mc:Choice>
  </mc:AlternateContent>
  <xr:revisionPtr revIDLastSave="0" documentId="13_ncr:1_{6C75CF1F-14FB-4FAC-B468-A542DE11A42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elkgevend" sheetId="1" r:id="rId1"/>
    <sheet name="Droogstaand" sheetId="2" r:id="rId2"/>
    <sheet name="Mineralen" sheetId="4" r:id="rId3"/>
    <sheet name="CVB voedernormen" sheetId="5" r:id="rId4"/>
    <sheet name="Info Voedermiddelen" sheetId="6" r:id="rId5"/>
    <sheet name="Jongvee" sheetId="3" state="hidden" r:id="rId6"/>
  </sheets>
  <calcPr calcId="191029"/>
  <customWorkbookViews>
    <customWorkbookView name="Geert Willems - Persoonlijke weergave" guid="{7F92622C-3E5D-4CCC-968A-05086E203494}" mergeInterval="0" personalView="1" maximized="1" xWindow="-9" yWindow="-9" windowWidth="1938" windowHeight="1048" activeSheetId="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2" i="1" l="1"/>
  <c r="B63" i="1" l="1"/>
  <c r="G7" i="2" l="1"/>
  <c r="B101" i="1" l="1"/>
  <c r="C49" i="4" l="1"/>
  <c r="C57" i="4"/>
  <c r="C56" i="4"/>
  <c r="C55" i="4"/>
  <c r="C53" i="4"/>
  <c r="C52" i="4"/>
  <c r="C51" i="4"/>
  <c r="C48" i="4"/>
  <c r="C47" i="4"/>
  <c r="C46" i="4"/>
  <c r="B57" i="4"/>
  <c r="B56" i="4"/>
  <c r="B55" i="4"/>
  <c r="B53" i="4"/>
  <c r="B52" i="4"/>
  <c r="B51" i="4"/>
  <c r="B49" i="4"/>
  <c r="B48" i="4"/>
  <c r="B47" i="4"/>
  <c r="B46" i="4"/>
  <c r="A49" i="4"/>
  <c r="A57" i="4"/>
  <c r="A56" i="4"/>
  <c r="A55" i="4"/>
  <c r="A53" i="4"/>
  <c r="A52" i="4"/>
  <c r="A51" i="4"/>
  <c r="D57" i="4" l="1"/>
  <c r="D51" i="4"/>
  <c r="P51" i="4" s="1"/>
  <c r="D55" i="4"/>
  <c r="H55" i="4" s="1"/>
  <c r="D52" i="4"/>
  <c r="N52" i="4" s="1"/>
  <c r="D53" i="4"/>
  <c r="L53" i="4" s="1"/>
  <c r="D46" i="4"/>
  <c r="P46" i="4" s="1"/>
  <c r="D47" i="4"/>
  <c r="N47" i="4" s="1"/>
  <c r="D56" i="4"/>
  <c r="N56" i="4" s="1"/>
  <c r="D49" i="4"/>
  <c r="P49" i="4" s="1"/>
  <c r="D48" i="4"/>
  <c r="L48" i="4" s="1"/>
  <c r="P57" i="4"/>
  <c r="N57" i="4"/>
  <c r="F57" i="4"/>
  <c r="L57" i="4"/>
  <c r="H57" i="4"/>
  <c r="J57" i="4"/>
  <c r="F53" i="4"/>
  <c r="J51" i="4"/>
  <c r="L51" i="4"/>
  <c r="N51" i="4"/>
  <c r="H51" i="4"/>
  <c r="J55" i="4"/>
  <c r="P55" i="4"/>
  <c r="N55" i="4"/>
  <c r="A48" i="4"/>
  <c r="A47" i="4"/>
  <c r="A46" i="4"/>
  <c r="F91" i="2"/>
  <c r="F84" i="2"/>
  <c r="P52" i="4" l="1"/>
  <c r="J52" i="4"/>
  <c r="H52" i="4"/>
  <c r="N53" i="4"/>
  <c r="F51" i="4"/>
  <c r="L52" i="4"/>
  <c r="F52" i="4"/>
  <c r="F55" i="4"/>
  <c r="L55" i="4"/>
  <c r="J53" i="4"/>
  <c r="L56" i="4"/>
  <c r="P56" i="4"/>
  <c r="F49" i="4"/>
  <c r="P53" i="4"/>
  <c r="H56" i="4"/>
  <c r="H53" i="4"/>
  <c r="F56" i="4"/>
  <c r="J56" i="4"/>
  <c r="J47" i="4"/>
  <c r="J46" i="4"/>
  <c r="N49" i="4"/>
  <c r="H49" i="4"/>
  <c r="J49" i="4"/>
  <c r="L49" i="4"/>
  <c r="L47" i="4"/>
  <c r="F46" i="4"/>
  <c r="N46" i="4"/>
  <c r="H46" i="4"/>
  <c r="L46" i="4"/>
  <c r="P48" i="4"/>
  <c r="F48" i="4"/>
  <c r="J48" i="4"/>
  <c r="H48" i="4"/>
  <c r="N48" i="4"/>
  <c r="H47" i="4"/>
  <c r="F47" i="4"/>
  <c r="P47" i="4"/>
  <c r="B51" i="2"/>
  <c r="B58" i="4" s="1"/>
  <c r="D50" i="2"/>
  <c r="L50" i="2" s="1"/>
  <c r="D49" i="2"/>
  <c r="P49" i="2" s="1"/>
  <c r="D48" i="2"/>
  <c r="D46" i="2"/>
  <c r="P46" i="2" s="1"/>
  <c r="D45" i="2"/>
  <c r="L45" i="2" s="1"/>
  <c r="D44" i="2"/>
  <c r="D42" i="2"/>
  <c r="L42" i="2" s="1"/>
  <c r="D41" i="2"/>
  <c r="J41" i="2" s="1"/>
  <c r="D40" i="2"/>
  <c r="P40" i="2" s="1"/>
  <c r="D39" i="2"/>
  <c r="B28" i="2"/>
  <c r="B33" i="2" s="1"/>
  <c r="F72" i="2" s="1"/>
  <c r="C28" i="4"/>
  <c r="C27" i="4"/>
  <c r="C26" i="4"/>
  <c r="C25" i="4"/>
  <c r="C24" i="4"/>
  <c r="C23" i="4"/>
  <c r="C21" i="4"/>
  <c r="C20" i="4"/>
  <c r="C19" i="4"/>
  <c r="C18" i="4"/>
  <c r="C17" i="4"/>
  <c r="C15" i="4"/>
  <c r="C14" i="4"/>
  <c r="C13" i="4"/>
  <c r="C12" i="4"/>
  <c r="C11" i="4"/>
  <c r="C10" i="4"/>
  <c r="P22" i="4"/>
  <c r="B28" i="4"/>
  <c r="B27" i="4"/>
  <c r="B26" i="4"/>
  <c r="D26" i="4" s="1"/>
  <c r="L26" i="4" s="1"/>
  <c r="B25" i="4"/>
  <c r="B24" i="4"/>
  <c r="B23" i="4"/>
  <c r="B21" i="4"/>
  <c r="B20" i="4"/>
  <c r="D20" i="4" s="1"/>
  <c r="P20" i="4" s="1"/>
  <c r="B19" i="4"/>
  <c r="B18" i="4"/>
  <c r="B17" i="4"/>
  <c r="D17" i="4" s="1"/>
  <c r="L17" i="4" s="1"/>
  <c r="B15" i="4"/>
  <c r="B14" i="4"/>
  <c r="B13" i="4"/>
  <c r="B12" i="4"/>
  <c r="B11" i="4"/>
  <c r="D11" i="4" s="1"/>
  <c r="F11" i="4" s="1"/>
  <c r="B10" i="4"/>
  <c r="A18" i="4"/>
  <c r="A14" i="4"/>
  <c r="A28" i="4"/>
  <c r="A27" i="4"/>
  <c r="A26" i="4"/>
  <c r="A25" i="4"/>
  <c r="A24" i="4"/>
  <c r="A23" i="4"/>
  <c r="A21" i="4"/>
  <c r="A20" i="4"/>
  <c r="A19" i="4"/>
  <c r="A15" i="4"/>
  <c r="A13" i="4"/>
  <c r="A12" i="4"/>
  <c r="A17" i="4"/>
  <c r="A11" i="4"/>
  <c r="A10" i="4"/>
  <c r="D15" i="4" l="1"/>
  <c r="N15" i="4" s="1"/>
  <c r="J58" i="4"/>
  <c r="J62" i="4" s="1"/>
  <c r="D12" i="4"/>
  <c r="P12" i="4" s="1"/>
  <c r="D21" i="4"/>
  <c r="L21" i="4" s="1"/>
  <c r="P58" i="4"/>
  <c r="P62" i="4" s="1"/>
  <c r="D28" i="4"/>
  <c r="L28" i="4" s="1"/>
  <c r="N58" i="4"/>
  <c r="N62" i="4" s="1"/>
  <c r="L58" i="4"/>
  <c r="L62" i="4" s="1"/>
  <c r="D24" i="4"/>
  <c r="L24" i="4" s="1"/>
  <c r="D10" i="4"/>
  <c r="N10" i="4" s="1"/>
  <c r="D14" i="4"/>
  <c r="N14" i="4" s="1"/>
  <c r="H58" i="4"/>
  <c r="H62" i="4" s="1"/>
  <c r="F58" i="4"/>
  <c r="F62" i="4" s="1"/>
  <c r="D25" i="4"/>
  <c r="F25" i="4" s="1"/>
  <c r="D13" i="4"/>
  <c r="L13" i="4" s="1"/>
  <c r="D18" i="4"/>
  <c r="P18" i="4" s="1"/>
  <c r="D23" i="4"/>
  <c r="N23" i="4" s="1"/>
  <c r="D27" i="4"/>
  <c r="H27" i="4" s="1"/>
  <c r="H15" i="4"/>
  <c r="G60" i="2"/>
  <c r="D51" i="2"/>
  <c r="C33" i="2" s="1"/>
  <c r="F78" i="2" s="1"/>
  <c r="L44" i="2"/>
  <c r="G62" i="2"/>
  <c r="P48" i="2"/>
  <c r="G61" i="2"/>
  <c r="H44" i="2"/>
  <c r="P41" i="2"/>
  <c r="J49" i="2"/>
  <c r="F39" i="2"/>
  <c r="F42" i="2"/>
  <c r="P42" i="2"/>
  <c r="J44" i="2"/>
  <c r="F45" i="2"/>
  <c r="F50" i="2"/>
  <c r="P50" i="2"/>
  <c r="H39" i="2"/>
  <c r="H42" i="2"/>
  <c r="H45" i="2"/>
  <c r="H50" i="2"/>
  <c r="J42" i="2"/>
  <c r="F44" i="2"/>
  <c r="P44" i="2"/>
  <c r="J50" i="2"/>
  <c r="L48" i="2"/>
  <c r="F40" i="2"/>
  <c r="L41" i="2"/>
  <c r="F48" i="2"/>
  <c r="L49" i="2"/>
  <c r="J39" i="2"/>
  <c r="P39" i="2"/>
  <c r="H40" i="2"/>
  <c r="F41" i="2"/>
  <c r="J45" i="2"/>
  <c r="P45" i="2"/>
  <c r="H46" i="2"/>
  <c r="H48" i="2"/>
  <c r="F49" i="2"/>
  <c r="L40" i="2"/>
  <c r="L46" i="2"/>
  <c r="F46" i="2"/>
  <c r="L39" i="2"/>
  <c r="J40" i="2"/>
  <c r="H41" i="2"/>
  <c r="J46" i="2"/>
  <c r="J48" i="2"/>
  <c r="H49" i="2"/>
  <c r="H26" i="4"/>
  <c r="J26" i="4"/>
  <c r="N26" i="4"/>
  <c r="P26" i="4"/>
  <c r="F26" i="4"/>
  <c r="D19" i="4"/>
  <c r="J19" i="4" s="1"/>
  <c r="P15" i="4"/>
  <c r="J15" i="4"/>
  <c r="L15" i="4"/>
  <c r="F15" i="4"/>
  <c r="H11" i="4"/>
  <c r="N11" i="4"/>
  <c r="L11" i="4"/>
  <c r="J11" i="4"/>
  <c r="P11" i="4"/>
  <c r="F10" i="4"/>
  <c r="H17" i="4"/>
  <c r="J17" i="4"/>
  <c r="N17" i="4"/>
  <c r="P17" i="4"/>
  <c r="F17" i="4"/>
  <c r="J20" i="4"/>
  <c r="L20" i="4"/>
  <c r="F20" i="4"/>
  <c r="N20" i="4"/>
  <c r="H20" i="4"/>
  <c r="F12" i="4"/>
  <c r="H12" i="4"/>
  <c r="J12" i="4"/>
  <c r="L12" i="4"/>
  <c r="N12" i="4"/>
  <c r="B29" i="4"/>
  <c r="T103" i="1"/>
  <c r="A183" i="1"/>
  <c r="A181" i="1"/>
  <c r="B199" i="1"/>
  <c r="B198" i="1"/>
  <c r="B197" i="1"/>
  <c r="B196" i="1"/>
  <c r="B195" i="1"/>
  <c r="B194" i="1"/>
  <c r="B192" i="1"/>
  <c r="B191" i="1"/>
  <c r="B190" i="1"/>
  <c r="B189" i="1"/>
  <c r="B188" i="1"/>
  <c r="B186" i="1"/>
  <c r="B185" i="1"/>
  <c r="B184" i="1"/>
  <c r="B183" i="1"/>
  <c r="B182" i="1"/>
  <c r="B181" i="1"/>
  <c r="D179" i="1"/>
  <c r="I179" i="1" s="1"/>
  <c r="A199" i="1"/>
  <c r="A198" i="1"/>
  <c r="A197" i="1"/>
  <c r="A196" i="1"/>
  <c r="A195" i="1"/>
  <c r="A194" i="1"/>
  <c r="A192" i="1"/>
  <c r="A191" i="1"/>
  <c r="A190" i="1"/>
  <c r="A189" i="1"/>
  <c r="A188" i="1"/>
  <c r="A184" i="1"/>
  <c r="A185" i="1"/>
  <c r="A186" i="1"/>
  <c r="A182" i="1"/>
  <c r="P10" i="4" l="1"/>
  <c r="L10" i="4"/>
  <c r="J21" i="4"/>
  <c r="N21" i="4"/>
  <c r="P21" i="4"/>
  <c r="H21" i="4"/>
  <c r="F21" i="4"/>
  <c r="J14" i="4"/>
  <c r="F14" i="4"/>
  <c r="H14" i="4"/>
  <c r="P14" i="4"/>
  <c r="J28" i="4"/>
  <c r="L25" i="4"/>
  <c r="L23" i="4"/>
  <c r="H28" i="4"/>
  <c r="P25" i="4"/>
  <c r="P28" i="4"/>
  <c r="N28" i="4"/>
  <c r="F28" i="4"/>
  <c r="J10" i="4"/>
  <c r="F19" i="4"/>
  <c r="L19" i="4"/>
  <c r="P19" i="4"/>
  <c r="H19" i="4"/>
  <c r="J24" i="4"/>
  <c r="F18" i="4"/>
  <c r="J23" i="4"/>
  <c r="H10" i="4"/>
  <c r="H23" i="4"/>
  <c r="F24" i="4"/>
  <c r="N24" i="4"/>
  <c r="L14" i="4"/>
  <c r="P24" i="4"/>
  <c r="H24" i="4"/>
  <c r="P27" i="4"/>
  <c r="L27" i="4"/>
  <c r="N13" i="4"/>
  <c r="D58" i="4"/>
  <c r="N48" i="2"/>
  <c r="F23" i="4"/>
  <c r="N25" i="4"/>
  <c r="H25" i="4"/>
  <c r="P23" i="4"/>
  <c r="J25" i="4"/>
  <c r="F13" i="4"/>
  <c r="P13" i="4"/>
  <c r="J13" i="4"/>
  <c r="H13" i="4"/>
  <c r="N18" i="4"/>
  <c r="H18" i="4"/>
  <c r="L18" i="4"/>
  <c r="N27" i="4"/>
  <c r="J27" i="4"/>
  <c r="F27" i="4"/>
  <c r="D29" i="4"/>
  <c r="J18" i="4"/>
  <c r="F99" i="2"/>
  <c r="P51" i="2"/>
  <c r="F96" i="2" s="1"/>
  <c r="F98" i="2"/>
  <c r="L51" i="2"/>
  <c r="F83" i="2" s="1"/>
  <c r="F86" i="2" s="1"/>
  <c r="J51" i="2"/>
  <c r="F90" i="2" s="1"/>
  <c r="F51" i="2"/>
  <c r="F71" i="2" s="1"/>
  <c r="F74" i="2" s="1"/>
  <c r="H51" i="2"/>
  <c r="F77" i="2" s="1"/>
  <c r="F80" i="2" s="1"/>
  <c r="F97" i="2"/>
  <c r="G59" i="2"/>
  <c r="L60" i="2" s="1"/>
  <c r="N41" i="2"/>
  <c r="N46" i="2"/>
  <c r="N45" i="2"/>
  <c r="N50" i="2"/>
  <c r="N49" i="2"/>
  <c r="N39" i="2"/>
  <c r="N40" i="2"/>
  <c r="N44" i="2"/>
  <c r="N42" i="2"/>
  <c r="N19" i="4"/>
  <c r="D188" i="1"/>
  <c r="D198" i="1"/>
  <c r="D190" i="1"/>
  <c r="D196" i="1"/>
  <c r="D199" i="1"/>
  <c r="D186" i="1"/>
  <c r="D195" i="1"/>
  <c r="D183" i="1"/>
  <c r="D197" i="1"/>
  <c r="D184" i="1"/>
  <c r="D191" i="1"/>
  <c r="D189" i="1"/>
  <c r="D194" i="1"/>
  <c r="D181" i="1"/>
  <c r="D185" i="1"/>
  <c r="D182" i="1"/>
  <c r="D192" i="1"/>
  <c r="F156" i="1"/>
  <c r="F154" i="1"/>
  <c r="F155" i="1"/>
  <c r="F153" i="1"/>
  <c r="F134" i="1"/>
  <c r="F129" i="1"/>
  <c r="B200" i="1"/>
  <c r="D200" i="1" s="1"/>
  <c r="D100" i="1"/>
  <c r="L100" i="1" s="1"/>
  <c r="T100" i="1" s="1"/>
  <c r="D99" i="1"/>
  <c r="L99" i="1" s="1"/>
  <c r="T99" i="1" s="1"/>
  <c r="D98" i="1"/>
  <c r="R98" i="1" s="1"/>
  <c r="D97" i="1"/>
  <c r="L97" i="1" s="1"/>
  <c r="T97" i="1" s="1"/>
  <c r="D96" i="1"/>
  <c r="L96" i="1" s="1"/>
  <c r="T96" i="1" s="1"/>
  <c r="D95" i="1"/>
  <c r="N95" i="1" s="1"/>
  <c r="D94" i="1"/>
  <c r="R94" i="1" s="1"/>
  <c r="D93" i="1"/>
  <c r="L93" i="1" s="1"/>
  <c r="T93" i="1" s="1"/>
  <c r="D92" i="1"/>
  <c r="L92" i="1" s="1"/>
  <c r="T92" i="1" s="1"/>
  <c r="D91" i="1"/>
  <c r="N91" i="1" s="1"/>
  <c r="D90" i="1"/>
  <c r="R90" i="1" s="1"/>
  <c r="D89" i="1"/>
  <c r="L89" i="1" s="1"/>
  <c r="T89" i="1" s="1"/>
  <c r="D88" i="1"/>
  <c r="L88" i="1" s="1"/>
  <c r="T88" i="1" s="1"/>
  <c r="D87" i="1"/>
  <c r="N87" i="1" s="1"/>
  <c r="D86" i="1"/>
  <c r="R86" i="1" s="1"/>
  <c r="D85" i="1"/>
  <c r="L85" i="1" s="1"/>
  <c r="T85" i="1" s="1"/>
  <c r="D84" i="1"/>
  <c r="L84" i="1" s="1"/>
  <c r="T84" i="1" s="1"/>
  <c r="D83" i="1"/>
  <c r="N83" i="1" s="1"/>
  <c r="G27" i="1"/>
  <c r="C51" i="1"/>
  <c r="C66" i="1" s="1"/>
  <c r="B51" i="1"/>
  <c r="H32" i="1"/>
  <c r="F157" i="1" s="1"/>
  <c r="G25" i="1"/>
  <c r="I183" i="1" l="1"/>
  <c r="I157" i="1"/>
  <c r="F93" i="2"/>
  <c r="L29" i="4"/>
  <c r="L33" i="4" s="1"/>
  <c r="F29" i="4"/>
  <c r="F33" i="4" s="1"/>
  <c r="J29" i="4"/>
  <c r="J33" i="4" s="1"/>
  <c r="N29" i="4"/>
  <c r="N33" i="4" s="1"/>
  <c r="P29" i="4"/>
  <c r="P33" i="4" s="1"/>
  <c r="H29" i="4"/>
  <c r="H33" i="4" s="1"/>
  <c r="N51" i="2"/>
  <c r="G58" i="2" s="1"/>
  <c r="L58" i="2" s="1"/>
  <c r="R82" i="1"/>
  <c r="D101" i="1"/>
  <c r="P97" i="1" s="1"/>
  <c r="B61" i="1"/>
  <c r="B66" i="1" s="1"/>
  <c r="B70" i="1" s="1"/>
  <c r="F119" i="1" s="1"/>
  <c r="F147" i="1"/>
  <c r="J147" i="1" s="1"/>
  <c r="F96" i="1"/>
  <c r="R87" i="1"/>
  <c r="R91" i="1"/>
  <c r="H92" i="1"/>
  <c r="N85" i="1"/>
  <c r="J83" i="1"/>
  <c r="N84" i="1"/>
  <c r="H88" i="1"/>
  <c r="N93" i="1"/>
  <c r="N97" i="1"/>
  <c r="H99" i="1"/>
  <c r="R83" i="1"/>
  <c r="J87" i="1"/>
  <c r="N88" i="1"/>
  <c r="J91" i="1"/>
  <c r="N92" i="1"/>
  <c r="H96" i="1"/>
  <c r="R99" i="1"/>
  <c r="H84" i="1"/>
  <c r="F93" i="1"/>
  <c r="F97" i="1"/>
  <c r="F99" i="1"/>
  <c r="N100" i="1"/>
  <c r="N89" i="1"/>
  <c r="N96" i="1"/>
  <c r="J99" i="1"/>
  <c r="F100" i="1"/>
  <c r="G111" i="1"/>
  <c r="H83" i="1"/>
  <c r="F84" i="1"/>
  <c r="F85" i="1"/>
  <c r="H87" i="1"/>
  <c r="F88" i="1"/>
  <c r="F89" i="1"/>
  <c r="H91" i="1"/>
  <c r="F92" i="1"/>
  <c r="N99" i="1"/>
  <c r="H100" i="1"/>
  <c r="R95" i="1"/>
  <c r="G110" i="1"/>
  <c r="H95" i="1"/>
  <c r="J95" i="1"/>
  <c r="L90" i="1"/>
  <c r="L98" i="1"/>
  <c r="T98" i="1" s="1"/>
  <c r="F82" i="1"/>
  <c r="N82" i="1"/>
  <c r="L83" i="1"/>
  <c r="T83" i="1" s="1"/>
  <c r="J84" i="1"/>
  <c r="R84" i="1"/>
  <c r="H85" i="1"/>
  <c r="F86" i="1"/>
  <c r="N86" i="1"/>
  <c r="L87" i="1"/>
  <c r="T87" i="1" s="1"/>
  <c r="J88" i="1"/>
  <c r="R88" i="1"/>
  <c r="H89" i="1"/>
  <c r="F90" i="1"/>
  <c r="N90" i="1"/>
  <c r="L91" i="1"/>
  <c r="T91" i="1" s="1"/>
  <c r="J92" i="1"/>
  <c r="R92" i="1"/>
  <c r="H93" i="1"/>
  <c r="F94" i="1"/>
  <c r="N94" i="1"/>
  <c r="L95" i="1"/>
  <c r="T95" i="1" s="1"/>
  <c r="J96" i="1"/>
  <c r="R96" i="1"/>
  <c r="H97" i="1"/>
  <c r="F98" i="1"/>
  <c r="N98" i="1"/>
  <c r="J100" i="1"/>
  <c r="R100" i="1"/>
  <c r="L86" i="1"/>
  <c r="T86" i="1" s="1"/>
  <c r="L94" i="1"/>
  <c r="T94" i="1" s="1"/>
  <c r="H82" i="1"/>
  <c r="F83" i="1"/>
  <c r="J85" i="1"/>
  <c r="R85" i="1"/>
  <c r="H86" i="1"/>
  <c r="F87" i="1"/>
  <c r="J89" i="1"/>
  <c r="R89" i="1"/>
  <c r="H90" i="1"/>
  <c r="F91" i="1"/>
  <c r="J93" i="1"/>
  <c r="R93" i="1"/>
  <c r="H94" i="1"/>
  <c r="F95" i="1"/>
  <c r="J97" i="1"/>
  <c r="R97" i="1"/>
  <c r="H98" i="1"/>
  <c r="L82" i="1"/>
  <c r="J82" i="1"/>
  <c r="J86" i="1"/>
  <c r="J90" i="1"/>
  <c r="J94" i="1"/>
  <c r="J98" i="1"/>
  <c r="C70" i="1"/>
  <c r="F124" i="1" s="1"/>
  <c r="I181" i="1" l="1"/>
  <c r="J101" i="1"/>
  <c r="F133" i="1" s="1"/>
  <c r="F136" i="1" s="1"/>
  <c r="N101" i="1"/>
  <c r="F138" i="1" s="1"/>
  <c r="H101" i="1"/>
  <c r="R123" i="1" s="1"/>
  <c r="R101" i="1"/>
  <c r="F159" i="1" s="1"/>
  <c r="I191" i="1" s="1"/>
  <c r="F101" i="1"/>
  <c r="T90" i="1"/>
  <c r="L101" i="1"/>
  <c r="F128" i="1" s="1"/>
  <c r="F131" i="1" s="1"/>
  <c r="F162" i="1"/>
  <c r="I189" i="1" s="1"/>
  <c r="L110" i="1"/>
  <c r="G108" i="1"/>
  <c r="G109" i="1"/>
  <c r="F160" i="1"/>
  <c r="I185" i="1" s="1"/>
  <c r="I167" i="1"/>
  <c r="K151" i="1"/>
  <c r="N151" i="1" s="1"/>
  <c r="F151" i="1"/>
  <c r="F161" i="1"/>
  <c r="I187" i="1" s="1"/>
  <c r="K149" i="1"/>
  <c r="N149" i="1" s="1"/>
  <c r="F149" i="1"/>
  <c r="P90" i="1"/>
  <c r="P93" i="1"/>
  <c r="P94" i="1"/>
  <c r="P82" i="1"/>
  <c r="P98" i="1"/>
  <c r="P99" i="1"/>
  <c r="P95" i="1"/>
  <c r="P91" i="1"/>
  <c r="P87" i="1"/>
  <c r="P83" i="1"/>
  <c r="P96" i="1"/>
  <c r="P92" i="1"/>
  <c r="P84" i="1"/>
  <c r="P88" i="1"/>
  <c r="P100" i="1"/>
  <c r="P85" i="1"/>
  <c r="T82" i="1"/>
  <c r="T101" i="1" s="1"/>
  <c r="T105" i="1" s="1"/>
  <c r="P86" i="1"/>
  <c r="P89" i="1"/>
  <c r="F118" i="1" l="1"/>
  <c r="F102" i="1"/>
  <c r="F121" i="1"/>
  <c r="M121" i="1" s="1"/>
  <c r="R118" i="1"/>
  <c r="F123" i="1"/>
  <c r="F126" i="1" s="1"/>
  <c r="H102" i="1"/>
  <c r="Q149" i="1"/>
  <c r="I162" i="1"/>
  <c r="P101" i="1"/>
  <c r="G107" i="1" s="1"/>
  <c r="L107" i="1" s="1"/>
  <c r="L109" i="1"/>
  <c r="I160" i="1"/>
  <c r="I161" i="1"/>
  <c r="I159" i="1"/>
  <c r="F164" i="1"/>
  <c r="M126" i="1" l="1"/>
  <c r="I164" i="1"/>
  <c r="I19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C33" authorId="0" shapeId="0" xr:uid="{0C9CCFDE-B50D-4625-A3E1-8C46283879C8}">
      <text>
        <r>
          <rPr>
            <b/>
            <sz val="11"/>
            <color indexed="81"/>
            <rFont val="Tahoma"/>
            <family val="2"/>
          </rPr>
          <t>Geert Willems:</t>
        </r>
        <r>
          <rPr>
            <sz val="11"/>
            <color indexed="81"/>
            <rFont val="Tahoma"/>
            <family val="2"/>
          </rPr>
          <t xml:space="preserve">
Vul eerst rantsoen in. DVE behoefte wordt berekend uit de totale ds opname
</t>
        </r>
      </text>
    </comment>
  </commentList>
</comments>
</file>

<file path=xl/sharedStrings.xml><?xml version="1.0" encoding="utf-8"?>
<sst xmlns="http://schemas.openxmlformats.org/spreadsheetml/2006/main" count="1084" uniqueCount="648">
  <si>
    <t xml:space="preserve"> deze vakjes invullen</t>
  </si>
  <si>
    <t>Koe</t>
  </si>
  <si>
    <t>Ras</t>
  </si>
  <si>
    <t>Opnamecapaciteit</t>
  </si>
  <si>
    <t>kg melk</t>
  </si>
  <si>
    <t>% vet</t>
  </si>
  <si>
    <t>% eiwit</t>
  </si>
  <si>
    <t>% lactose</t>
  </si>
  <si>
    <t>kg ds</t>
  </si>
  <si>
    <t>DIL</t>
  </si>
  <si>
    <t>Levend gewicht</t>
  </si>
  <si>
    <t>Melkprijs:eiwit prijs/kg</t>
  </si>
  <si>
    <t xml:space="preserve"> deze vakjes niet veranderen ivm formules</t>
  </si>
  <si>
    <t>Hier vul je de gegevens in van de koe of van de groep koeien</t>
  </si>
  <si>
    <t>B</t>
  </si>
  <si>
    <t>C</t>
  </si>
  <si>
    <t>Hier vul je de rantsoengegevens in</t>
  </si>
  <si>
    <t>D</t>
  </si>
  <si>
    <t xml:space="preserve"> A </t>
  </si>
  <si>
    <t>A</t>
  </si>
  <si>
    <t>Gegevens koe of groep koeien</t>
  </si>
  <si>
    <t>Staltype</t>
  </si>
  <si>
    <t>Weiden bep of onbep</t>
  </si>
  <si>
    <t>Nodig voor berekenen TDSO</t>
  </si>
  <si>
    <t>ligbox of grupstal nodig voor correctie op onderhoud</t>
  </si>
  <si>
    <t>invullen bep of onbep; nodig voor correctie op onderhoud</t>
  </si>
  <si>
    <t>MPR</t>
  </si>
  <si>
    <t>zwaardere of lichtere koeien correctie op onderhoud</t>
  </si>
  <si>
    <t xml:space="preserve"> kg</t>
  </si>
  <si>
    <r>
      <rPr>
        <sz val="9"/>
        <color theme="1"/>
        <rFont val="Arial"/>
        <family val="2"/>
      </rPr>
      <t xml:space="preserve">Omgerekend is dit aan </t>
    </r>
    <r>
      <rPr>
        <b/>
        <sz val="9"/>
        <color theme="1"/>
        <rFont val="Arial"/>
        <family val="2"/>
      </rPr>
      <t>meetmel</t>
    </r>
    <r>
      <rPr>
        <b/>
        <sz val="10"/>
        <color theme="1"/>
        <rFont val="Arial"/>
        <family val="2"/>
      </rPr>
      <t>k</t>
    </r>
  </si>
  <si>
    <t xml:space="preserve">Opzoeken op Campina site </t>
  </si>
  <si>
    <t xml:space="preserve"> per dag</t>
  </si>
  <si>
    <t>Hier bereken je de behoefte aan onderhoud (B1) en productie  (B2)</t>
  </si>
  <si>
    <t>Berekenen van de onderhoudsbehoefte</t>
  </si>
  <si>
    <t>B 1</t>
  </si>
  <si>
    <t>We berekenen de onderhoudsbehoefte  voor VEM en DVE</t>
  </si>
  <si>
    <t xml:space="preserve">Basis koe 650 kg LG </t>
  </si>
  <si>
    <t>Toeslag/korting per 50 kg LG</t>
  </si>
  <si>
    <t>Toeslag 1e kalfs</t>
  </si>
  <si>
    <t>Toeslag 2e kalfs</t>
  </si>
  <si>
    <t>Toeslag ligboxen stal</t>
  </si>
  <si>
    <t>Toeslag beperkt weiden</t>
  </si>
  <si>
    <t>Toeslag ongeperkt weiden</t>
  </si>
  <si>
    <t>VEM</t>
  </si>
  <si>
    <t>DVE</t>
  </si>
  <si>
    <t>Vaarzen ivm uitgroeien een toeslag van 660 VEM en 37 DVE</t>
  </si>
  <si>
    <t>Tweede kalfs  ivm uitgroeien nog een toeslag van 330 VEM en 19 DVE</t>
  </si>
  <si>
    <t>Meer beweging dus toeslag van 277 VEM en 6 DVE</t>
  </si>
  <si>
    <t>In zomer bij beperkt weiden een toeslag van 520 VEM en 25 DVE</t>
  </si>
  <si>
    <t>In zomer bij beperkt weiden een toeslag van 1040  VEM en 38 DVE</t>
  </si>
  <si>
    <t>Lactatie nr</t>
  </si>
  <si>
    <t>Ander ras ? dan correctie op gewicht</t>
  </si>
  <si>
    <t>Nodig voor onderhoud</t>
  </si>
  <si>
    <r>
      <t xml:space="preserve"> </t>
    </r>
    <r>
      <rPr>
        <sz val="8"/>
        <color theme="1"/>
        <rFont val="Arial"/>
        <family val="2"/>
      </rPr>
      <t xml:space="preserve">Bij deze prijs ontvang je aan </t>
    </r>
    <r>
      <rPr>
        <b/>
        <sz val="9"/>
        <color theme="1"/>
        <rFont val="Arial"/>
        <family val="2"/>
      </rPr>
      <t>melkgeld</t>
    </r>
  </si>
  <si>
    <t>B 2</t>
  </si>
  <si>
    <t>Berekenen van de productiebehoefte</t>
  </si>
  <si>
    <t>We berekenen wat de koe nodig heeft voor de melkproductie  voor VEM en DVE</t>
  </si>
  <si>
    <t>Deze koe produceert</t>
  </si>
  <si>
    <t xml:space="preserve">Per kg melk nodig </t>
  </si>
  <si>
    <t xml:space="preserve"> kg meetmelk</t>
  </si>
  <si>
    <t xml:space="preserve">  VEM</t>
  </si>
  <si>
    <t>Productie behoefte</t>
  </si>
  <si>
    <t>Onderhoud + productie</t>
  </si>
  <si>
    <t xml:space="preserve"> kg ds maximale ruwvoer opname</t>
  </si>
  <si>
    <t xml:space="preserve">  Dit is wat deze koe bij deze productie dagelijks binnen moet krijgen aan VEM en DVE </t>
  </si>
  <si>
    <t>Rantsoengegevens</t>
  </si>
  <si>
    <t>Voedermiddel</t>
  </si>
  <si>
    <t>kg prod</t>
  </si>
  <si>
    <t>ds %</t>
  </si>
  <si>
    <t>VEM/kg ds</t>
  </si>
  <si>
    <t>VEM tot</t>
  </si>
  <si>
    <t>DVE/kgds</t>
  </si>
  <si>
    <t>DVEtot</t>
  </si>
  <si>
    <t>OEB/kgds</t>
  </si>
  <si>
    <t>OEB tot</t>
  </si>
  <si>
    <t>gRE/kgds</t>
  </si>
  <si>
    <t>gRE tot</t>
  </si>
  <si>
    <t>SW/kgds</t>
  </si>
  <si>
    <t>Swtot</t>
  </si>
  <si>
    <t>Factor</t>
  </si>
  <si>
    <t>Prijs/kgds</t>
  </si>
  <si>
    <t>Prijstot</t>
  </si>
  <si>
    <t>g N</t>
  </si>
  <si>
    <t>Ruwvoeders</t>
  </si>
  <si>
    <t>Bijproducten</t>
  </si>
  <si>
    <t>Krachtvoeders</t>
  </si>
  <si>
    <t>Totaal</t>
  </si>
  <si>
    <t>Kg ds</t>
  </si>
  <si>
    <t>DVE tot</t>
  </si>
  <si>
    <t>Re/kgds</t>
  </si>
  <si>
    <t>SW /kgds</t>
  </si>
  <si>
    <t>VZ rantsoen</t>
  </si>
  <si>
    <t>Prijs tot</t>
  </si>
  <si>
    <r>
      <rPr>
        <b/>
        <sz val="10"/>
        <color theme="1"/>
        <rFont val="Arial"/>
        <family val="2"/>
      </rPr>
      <t>g N inpu</t>
    </r>
    <r>
      <rPr>
        <sz val="10"/>
        <color theme="1"/>
        <rFont val="Arial"/>
        <family val="2"/>
      </rPr>
      <t>t</t>
    </r>
  </si>
  <si>
    <t>Opname</t>
  </si>
  <si>
    <t>kg ds per dag</t>
  </si>
  <si>
    <t>Er is nog ruimte voor</t>
  </si>
  <si>
    <t xml:space="preserve">kg ds </t>
  </si>
  <si>
    <t>De maximale ruwvoer opname rekening houdend met verdringing bedraagt:</t>
  </si>
  <si>
    <t>De ruwvoeropname bij dit rantsoen bedraagt:</t>
  </si>
  <si>
    <t>kg ds ruwvoer</t>
  </si>
  <si>
    <t>De krachtvoeropname bij dit rantsoen bedraagt:</t>
  </si>
  <si>
    <t>kg ds krachtvoer</t>
  </si>
  <si>
    <t>De opname aan bijproducten bedraagt bij dit rantsoen:</t>
  </si>
  <si>
    <t>Max. krachtvoergift kg prod.</t>
  </si>
  <si>
    <t>Opzoeken in tabel hierlangs,</t>
  </si>
  <si>
    <t>Checken</t>
  </si>
  <si>
    <t>CHECK 1</t>
  </si>
  <si>
    <t xml:space="preserve">We kunnen nu controleren of de opname aan ds ruwvoer, krachtvoer en TDSO klopt met wat we opgegeven hebben. </t>
  </si>
  <si>
    <t>E</t>
  </si>
  <si>
    <t>We gaan nu controleren of het opgegeven rantsoen klopt met de ingevulde gegevens onder A, t/m D</t>
  </si>
  <si>
    <t>Maximaliseer ruwvoeropname !!</t>
  </si>
  <si>
    <t>Optimaliseer krachtvoeropname !!</t>
  </si>
  <si>
    <t>De koe heeft behoefte aan</t>
  </si>
  <si>
    <t>De koe neemt op</t>
  </si>
  <si>
    <t>Het verschil is</t>
  </si>
  <si>
    <t>negatief: je voert te weinig; positief: je voert teveel</t>
  </si>
  <si>
    <t>CHECK 3</t>
  </si>
  <si>
    <t>g Re</t>
  </si>
  <si>
    <t>Per kg ds is aanwezig</t>
  </si>
  <si>
    <t>g RE</t>
  </si>
  <si>
    <t>Gewenst is</t>
  </si>
  <si>
    <t>Gewenst Onbestendig Eiwit</t>
  </si>
  <si>
    <t xml:space="preserve">g RE per kg ds; </t>
  </si>
  <si>
    <t>Gewenst ruw eiwit</t>
  </si>
  <si>
    <t>g. OEB</t>
  </si>
  <si>
    <t>CHECK 4</t>
  </si>
  <si>
    <t>OEB</t>
  </si>
  <si>
    <t>Het rantsoen bevat</t>
  </si>
  <si>
    <t>CHECK 5</t>
  </si>
  <si>
    <t>SW</t>
  </si>
  <si>
    <t>De structuurwaarde bedraagt</t>
  </si>
  <si>
    <t>Rantsoenberekening Melkvee</t>
  </si>
  <si>
    <t>LET OP !!</t>
  </si>
  <si>
    <t>Hier check je of het rantsoen klopt met de opgestelde eisen</t>
  </si>
  <si>
    <t>Met dt rekenvel kun je een rantsoen van een koe of een groep koeien berekenen.  Je doet dit stapsgewijs en werkt van A naar E</t>
  </si>
  <si>
    <t>Hier kun je zien wat je verdient aan je koe, en of de productie voldoende efficient is</t>
  </si>
  <si>
    <t>F</t>
  </si>
  <si>
    <t>G</t>
  </si>
  <si>
    <t>Hier maak je een laadlijst voor een groep koeien</t>
  </si>
  <si>
    <t>minimaal 1,0; is de SW  lager dan structuurprobleem</t>
  </si>
  <si>
    <t xml:space="preserve">Hier kun je zien wat je met bovenstaand rantsoen per dag per koe of per groep koeien aan voersaldo overhoudt: </t>
  </si>
  <si>
    <t>Krachtvoerverbruik</t>
  </si>
  <si>
    <t>Meetmelk</t>
  </si>
  <si>
    <t>De meetmelk productie bedraagt</t>
  </si>
  <si>
    <t>Het krachtvoer gebruik bedraagt</t>
  </si>
  <si>
    <t>Opbrengst</t>
  </si>
  <si>
    <t>kg eiwit</t>
  </si>
  <si>
    <t>kg vet</t>
  </si>
  <si>
    <t>kg lactose</t>
  </si>
  <si>
    <t>Bij deze melkprijs maakt dit een opbrengst</t>
  </si>
  <si>
    <t>kg ds krachtvoer per 100 kg melk of per dag</t>
  </si>
  <si>
    <t>kg ds, of per jaar</t>
  </si>
  <si>
    <t xml:space="preserve"> kg ds krachtvoer</t>
  </si>
  <si>
    <t>De opbrengst van</t>
  </si>
  <si>
    <t>bedraagt per dag:</t>
  </si>
  <si>
    <t xml:space="preserve">kg melk per dag;  dit is </t>
  </si>
  <si>
    <t xml:space="preserve">per dag.  Dit is </t>
  </si>
  <si>
    <t>Kosten</t>
  </si>
  <si>
    <t>De kosten van dit rantsoen bedragen</t>
  </si>
  <si>
    <t>per dag   Dit is</t>
  </si>
  <si>
    <t>Hiervan bedragen de krachtvoerkosten</t>
  </si>
  <si>
    <t>Hiervan bedragen de bijproductenkosten</t>
  </si>
  <si>
    <t>Hiervan bedragen de ruwvoerkosten</t>
  </si>
  <si>
    <t>per jaar</t>
  </si>
  <si>
    <t>Het verbruik aan bijproducten bedraagt</t>
  </si>
  <si>
    <t>kg ds bijproduct per 100 kg melk of per dag</t>
  </si>
  <si>
    <t xml:space="preserve"> kg ds bijproduct</t>
  </si>
  <si>
    <t>Voersaldo</t>
  </si>
  <si>
    <t>Dit rantsoen geeft een voersaldo van</t>
  </si>
  <si>
    <t>Voerefficientie</t>
  </si>
  <si>
    <t>Uit iedere kg ds die opgenomen wordt maakt deze koe</t>
  </si>
  <si>
    <t xml:space="preserve">  kg meetmelk</t>
  </si>
  <si>
    <t>aantal koeien in voergroep</t>
  </si>
  <si>
    <t>Wat verdien ik per koe</t>
  </si>
  <si>
    <t xml:space="preserve">      of bij een groep koeien</t>
  </si>
  <si>
    <t>De totale ds opname (TDSO) van deze koe kan maximaal bedragen</t>
  </si>
  <si>
    <t>Bijproducten tellen voor 50 % mee als krachtvoer !!</t>
  </si>
  <si>
    <t>CHECK 2</t>
  </si>
  <si>
    <t>Laadlijst</t>
  </si>
  <si>
    <t>Hier kun je zien wat je per groep koeien per dag moet laden en aan de groep koeien moet voeren</t>
  </si>
  <si>
    <t>Tevens zijn van deze groep de opbrengsten, voerkosten, en het voersaldo per dag bij dit rantsoenen berekend</t>
  </si>
  <si>
    <t>per koe</t>
  </si>
  <si>
    <t>kg  prod</t>
  </si>
  <si>
    <t>Aantal mk</t>
  </si>
  <si>
    <t xml:space="preserve">  Deze voergroep van </t>
  </si>
  <si>
    <t>melkkoeien</t>
  </si>
  <si>
    <t>per dag</t>
  </si>
  <si>
    <t>kost aan krachtvoer</t>
  </si>
  <si>
    <t>kost aan bijproduct</t>
  </si>
  <si>
    <t xml:space="preserve">kost aan ruwvoer </t>
  </si>
  <si>
    <t>opbrengsten melkgeld</t>
  </si>
  <si>
    <t>voerkosten totaal</t>
  </si>
  <si>
    <t xml:space="preserve">Voersaldo </t>
  </si>
  <si>
    <t xml:space="preserve">produceert aan kg meetmelk </t>
  </si>
  <si>
    <t xml:space="preserve"> kg melk op basis van DVE teveel/te weing</t>
  </si>
  <si>
    <t xml:space="preserve"> kg melk op basis van VEM teveel te weinig</t>
  </si>
  <si>
    <t>positief: teveel OEB; te weinig energie. Ureum gaat omhoog</t>
  </si>
  <si>
    <t>negatief; te weinig OEB, teveel energie; te krap eiwit</t>
  </si>
  <si>
    <t>kg ds kv/100 l melk na correctie op bijproduc</t>
  </si>
  <si>
    <t>g N ouput</t>
  </si>
  <si>
    <r>
      <t xml:space="preserve">N </t>
    </r>
    <r>
      <rPr>
        <sz val="8"/>
        <color theme="1"/>
        <rFont val="Arial"/>
        <family val="2"/>
      </rPr>
      <t>eff</t>
    </r>
  </si>
  <si>
    <t>procent</t>
  </si>
  <si>
    <t>Hier kun je de opname checken en optimailiseren</t>
  </si>
  <si>
    <t>standaard</t>
  </si>
  <si>
    <t>DS</t>
  </si>
  <si>
    <t>RAS</t>
  </si>
  <si>
    <t>RE</t>
  </si>
  <si>
    <t>RVET</t>
  </si>
  <si>
    <t>RC</t>
  </si>
  <si>
    <t>SUI</t>
  </si>
  <si>
    <t>NDF</t>
  </si>
  <si>
    <t>ADF</t>
  </si>
  <si>
    <t>ADL</t>
  </si>
  <si>
    <t>Ca</t>
  </si>
  <si>
    <t>P</t>
  </si>
  <si>
    <t>Mg</t>
  </si>
  <si>
    <t>K</t>
  </si>
  <si>
    <t>Na</t>
  </si>
  <si>
    <t>Cl</t>
  </si>
  <si>
    <t>FOS</t>
  </si>
  <si>
    <t>A.persvezel vers+kui</t>
  </si>
  <si>
    <t>Aard.schillenkuil</t>
  </si>
  <si>
    <t>Aard.snippers vers</t>
  </si>
  <si>
    <t>Aard.stoomschillen</t>
  </si>
  <si>
    <t>Aard.vezel RE &lt; 95</t>
  </si>
  <si>
    <t>Aard.vezel RE 95-140</t>
  </si>
  <si>
    <t>Aard.zetm.ontsl.vers</t>
  </si>
  <si>
    <t>Aard.zetmeel DS &lt;400</t>
  </si>
  <si>
    <t>Aard.zetmeel DS &gt;400</t>
  </si>
  <si>
    <t>Aard.zetmeel gedr.</t>
  </si>
  <si>
    <t>Aard.zetmeel ontsl.</t>
  </si>
  <si>
    <t>Aardappel rauw kuil</t>
  </si>
  <si>
    <t>Aardappeldiksap</t>
  </si>
  <si>
    <t>Aardappeleiwit</t>
  </si>
  <si>
    <t>Aardappelen gedr.</t>
  </si>
  <si>
    <t>Aardappelen vers</t>
  </si>
  <si>
    <t>Appelen vers</t>
  </si>
  <si>
    <t>Bataten gedroogd</t>
  </si>
  <si>
    <t>Beendermeel</t>
  </si>
  <si>
    <t>Bierbostel gedroogd</t>
  </si>
  <si>
    <t>Bierbostel kuil</t>
  </si>
  <si>
    <t>Bierbostel vers</t>
  </si>
  <si>
    <t>Biergist gedroogd</t>
  </si>
  <si>
    <t>Biergist vers</t>
  </si>
  <si>
    <t>Bieten rode/Kroten</t>
  </si>
  <si>
    <t>Bietenblad kuil</t>
  </si>
  <si>
    <t>Bietenblad met kop</t>
  </si>
  <si>
    <t>Bietenblad vers</t>
  </si>
  <si>
    <t>Bietenperspulp kuil</t>
  </si>
  <si>
    <t>Bietenperspulp vers</t>
  </si>
  <si>
    <t>Bietenstaartjes kuil</t>
  </si>
  <si>
    <t>Bietpulp SUI &lt; 100</t>
  </si>
  <si>
    <t>Bietpulp SUI &gt; 200</t>
  </si>
  <si>
    <t>Bietpulp SUI 100-150</t>
  </si>
  <si>
    <t>Bietpulp SUI 150-200</t>
  </si>
  <si>
    <t>Biscuitmeel</t>
  </si>
  <si>
    <t>Bladramenas vers</t>
  </si>
  <si>
    <t>Bloedmeel spray gdr</t>
  </si>
  <si>
    <t>Bloemkool vers</t>
  </si>
  <si>
    <t>Boekweit</t>
  </si>
  <si>
    <t>Bonen (Phas) verhit</t>
  </si>
  <si>
    <t>Broodmeel</t>
  </si>
  <si>
    <t>Caseine</t>
  </si>
  <si>
    <t>CCM kuil 100% spil</t>
  </si>
  <si>
    <t>CCM kuil 25% spil</t>
  </si>
  <si>
    <t>CCM kuil 50% spil</t>
  </si>
  <si>
    <t>Citruspulp</t>
  </si>
  <si>
    <t>Dierm.bl RVET &lt; 100</t>
  </si>
  <si>
    <t>Dierm.bl RVET &gt; 100</t>
  </si>
  <si>
    <t>Diermeel Nederlands</t>
  </si>
  <si>
    <t>Erwten RE &lt; 220</t>
  </si>
  <si>
    <t>Erwten RE &gt; 220</t>
  </si>
  <si>
    <t>Erwtenloofkuil</t>
  </si>
  <si>
    <t>Gerst</t>
  </si>
  <si>
    <t>Gersteslijpmeel</t>
  </si>
  <si>
    <t>Gerstevoermeel</t>
  </si>
  <si>
    <t>Gierst</t>
  </si>
  <si>
    <t>Gierst Bullrushmill</t>
  </si>
  <si>
    <t>Graanspoeling vers</t>
  </si>
  <si>
    <t>Gras 200 N 1/7-1/9</t>
  </si>
  <si>
    <t>Gras 200 N 1e snede</t>
  </si>
  <si>
    <t>Gras 200 N na 1/9</t>
  </si>
  <si>
    <t>Gras 200 N voor 1/7</t>
  </si>
  <si>
    <t>Gras 300 N 1/7-1/9</t>
  </si>
  <si>
    <t>Gras 300 N 1e snede</t>
  </si>
  <si>
    <t>Gras 300 N na 1/9</t>
  </si>
  <si>
    <t>Gras 300 N voor 1/7</t>
  </si>
  <si>
    <t>Gras 400 N 1/7-1/9</t>
  </si>
  <si>
    <t>Gras 400 N 1e snede</t>
  </si>
  <si>
    <t>Gras 400 N na 1/9</t>
  </si>
  <si>
    <t>Gras 400 N voor 1/7</t>
  </si>
  <si>
    <t>Gras kg in balen</t>
  </si>
  <si>
    <t>Grashooi gemiddeld</t>
  </si>
  <si>
    <t>Grashooi goed</t>
  </si>
  <si>
    <t>Grashooi matig</t>
  </si>
  <si>
    <t>Grask.dr 200 N 1e sn</t>
  </si>
  <si>
    <t>Grask.dr 200 N la.sn</t>
  </si>
  <si>
    <t>Grask.dr 300 N 1e sn</t>
  </si>
  <si>
    <t>Grask.dr 300 N la sn</t>
  </si>
  <si>
    <t>Grask.dr 400 N 1e sn</t>
  </si>
  <si>
    <t>Grask.dr 400 N la.sn</t>
  </si>
  <si>
    <t>Grask.vo 200 N 1e sn</t>
  </si>
  <si>
    <t>Grask.vo 200 N la.sn</t>
  </si>
  <si>
    <t>Grask.vo 300 N 1e sn</t>
  </si>
  <si>
    <t>Grask.vo 300 N la sn</t>
  </si>
  <si>
    <t>Grask.vo 400 N 1e sn</t>
  </si>
  <si>
    <t>Grask.vo 400 N la.sn</t>
  </si>
  <si>
    <t>Grasmeel RE &lt; 160</t>
  </si>
  <si>
    <t>Grasmeel RE &gt; 200</t>
  </si>
  <si>
    <t>Grasmeel RE 160-200</t>
  </si>
  <si>
    <t>Graszaad</t>
  </si>
  <si>
    <t>Grndn.si ged. ontd.</t>
  </si>
  <si>
    <t>Grndn.si niet ontd.</t>
  </si>
  <si>
    <t>Grndn.si ontdopt</t>
  </si>
  <si>
    <t>Grndn.sr ged. ontd.</t>
  </si>
  <si>
    <t>Grndn.sr ontdopt</t>
  </si>
  <si>
    <t>Grondnoot niet ontd</t>
  </si>
  <si>
    <t>Grondnoot ontdopt</t>
  </si>
  <si>
    <t>Haver</t>
  </si>
  <si>
    <t>Haver gepeld</t>
  </si>
  <si>
    <t>Havermoutafvalmeel</t>
  </si>
  <si>
    <t>Havervoermeel</t>
  </si>
  <si>
    <t>Hennepzaad</t>
  </si>
  <si>
    <t>Johannesbrood</t>
  </si>
  <si>
    <t>Kaaswei RE &lt; 175</t>
  </si>
  <si>
    <t>Kaaswei RE &gt; 275</t>
  </si>
  <si>
    <t>Kaaswei RE 175-275</t>
  </si>
  <si>
    <t>Kanariezaad</t>
  </si>
  <si>
    <t>Kanenmeel RE &gt; 675</t>
  </si>
  <si>
    <t>Katoensi ged. ontd.</t>
  </si>
  <si>
    <t>Katoensi niet ontd.</t>
  </si>
  <si>
    <t>Katoensi ontd.</t>
  </si>
  <si>
    <t>Katoensr ged. ontd.</t>
  </si>
  <si>
    <t>Katoensr niet ontd.</t>
  </si>
  <si>
    <t>Katoensr ontd.</t>
  </si>
  <si>
    <t>Katoenza niet ontd.</t>
  </si>
  <si>
    <t>Katoenza ontd.</t>
  </si>
  <si>
    <t>Ko/ra.schr RE &lt; 380</t>
  </si>
  <si>
    <t>Ko/ra.schr RE &gt; 380</t>
  </si>
  <si>
    <t>Kokosschroot</t>
  </si>
  <si>
    <t>Kokossi RVET &lt; 100</t>
  </si>
  <si>
    <t>Kokossi RVET &gt; 100</t>
  </si>
  <si>
    <t>Komkommer vers</t>
  </si>
  <si>
    <t>Kool (rood/wit/sav.)</t>
  </si>
  <si>
    <t>Kool blad- vers</t>
  </si>
  <si>
    <t>Kool merg- vers</t>
  </si>
  <si>
    <t>Kool-/Raapzaad Onbe</t>
  </si>
  <si>
    <t>Kool-/Raapzaadschilf</t>
  </si>
  <si>
    <t>Koolrapen vers</t>
  </si>
  <si>
    <t>Lijnzaad</t>
  </si>
  <si>
    <t>Lijnzaadschilfers</t>
  </si>
  <si>
    <t>Lijnzaadschroot</t>
  </si>
  <si>
    <t>Linzen</t>
  </si>
  <si>
    <t>Lupinen RV&lt;70 RE&lt;335</t>
  </si>
  <si>
    <t>Lupinen RV&lt;70 RE&gt;335</t>
  </si>
  <si>
    <t>Lupinen RVET &gt; 70</t>
  </si>
  <si>
    <t>Luz.meel RE &lt; 140</t>
  </si>
  <si>
    <t>Luz.meel RE &gt; 180</t>
  </si>
  <si>
    <t>Luz.meel RE 140-160</t>
  </si>
  <si>
    <t>Luz.meel RE 160-180</t>
  </si>
  <si>
    <t>Luzerne kuil</t>
  </si>
  <si>
    <t>Luzerne vers</t>
  </si>
  <si>
    <t>Luzernehooi</t>
  </si>
  <si>
    <t>Maanzaad</t>
  </si>
  <si>
    <t>Macoya vruchtvl.schi</t>
  </si>
  <si>
    <t>Mais</t>
  </si>
  <si>
    <t>Mais ontsloten</t>
  </si>
  <si>
    <t>Maisglutenmeel</t>
  </si>
  <si>
    <t>Maisglutenv RE &lt;200</t>
  </si>
  <si>
    <t>Maisglutenv RE &gt;200</t>
  </si>
  <si>
    <t>Maisglutenvoer kuil</t>
  </si>
  <si>
    <t>Maisglutenvoer vers</t>
  </si>
  <si>
    <t>Maiskiemschilfers</t>
  </si>
  <si>
    <t>Maiskiemschroot</t>
  </si>
  <si>
    <t>Maiskiemzemelschilf.</t>
  </si>
  <si>
    <t>Maiskiemzemelschroot</t>
  </si>
  <si>
    <t>Maiskolvensil. (MKS)</t>
  </si>
  <si>
    <t>Maisspoeling gedr.</t>
  </si>
  <si>
    <t>Maisvoerbloem</t>
  </si>
  <si>
    <t>Maisvoermeel</t>
  </si>
  <si>
    <t>Maisvoerschroot</t>
  </si>
  <si>
    <t>Maisweekwater</t>
  </si>
  <si>
    <t>Maiszemelgrint</t>
  </si>
  <si>
    <t>Maiszetmeel</t>
  </si>
  <si>
    <t>Melasse biet-</t>
  </si>
  <si>
    <t>Melasseriet SUI&lt;475</t>
  </si>
  <si>
    <t>Melasseriet SUI&gt;475</t>
  </si>
  <si>
    <t>Melkpoeder mager</t>
  </si>
  <si>
    <t>Melkpoeder volle-</t>
  </si>
  <si>
    <t>Moutkiemen RE &lt; 200</t>
  </si>
  <si>
    <t>Moutkiemen RE &gt; 200</t>
  </si>
  <si>
    <t>Myceliumsp.Nl vers</t>
  </si>
  <si>
    <t>Nigerzaad</t>
  </si>
  <si>
    <t>Paardebonen Bontbl.</t>
  </si>
  <si>
    <t>Paardebonen witbl.</t>
  </si>
  <si>
    <t>Palmpitschilf RC&lt;220</t>
  </si>
  <si>
    <t>Palmpitschilf RC&gt;220</t>
  </si>
  <si>
    <t>Palmpitschroot</t>
  </si>
  <si>
    <t>Palmpitten</t>
  </si>
  <si>
    <t>Patatafval</t>
  </si>
  <si>
    <t>Rijst met dop</t>
  </si>
  <si>
    <t>Rijst ontdopt</t>
  </si>
  <si>
    <t>Rijstafvallen</t>
  </si>
  <si>
    <t>Rijstevoerschroot</t>
  </si>
  <si>
    <t>Rijstvome RC &lt; 90</t>
  </si>
  <si>
    <t>Rijstvome RC 90-150</t>
  </si>
  <si>
    <t>Rogge</t>
  </si>
  <si>
    <t>Roggegries</t>
  </si>
  <si>
    <t>Saffloerzaad</t>
  </si>
  <si>
    <t>Saffloerzaadschroot</t>
  </si>
  <si>
    <t>Sesamzaad</t>
  </si>
  <si>
    <t>Sesamzaadschilfers</t>
  </si>
  <si>
    <t>Sesamzaadschroot</t>
  </si>
  <si>
    <t>Snijgraan kuil</t>
  </si>
  <si>
    <t>Snijgraan vers</t>
  </si>
  <si>
    <t>Snijmais vers dryp</t>
  </si>
  <si>
    <t>Snijmais vers hdryp</t>
  </si>
  <si>
    <t>Snijmais vers mryp</t>
  </si>
  <si>
    <t>Snijmais vers zdryp</t>
  </si>
  <si>
    <t>Snijmaiskuil</t>
  </si>
  <si>
    <t>Sojabonen verhit</t>
  </si>
  <si>
    <t>Sojabst RC &lt; 50</t>
  </si>
  <si>
    <t>Sojabst RC&gt;50_RE&gt;440</t>
  </si>
  <si>
    <t>Sojahullen RC &lt; 310</t>
  </si>
  <si>
    <t>Sojahullen RC &gt; 310</t>
  </si>
  <si>
    <t>Sojaschilfers</t>
  </si>
  <si>
    <t>Sojasr. RC &lt; 50</t>
  </si>
  <si>
    <t>Sojasr. RC &gt; 70</t>
  </si>
  <si>
    <t>Sojasr.RC50-70RE&lt;440</t>
  </si>
  <si>
    <t>Sojasr.RC50-70RE&gt;440</t>
  </si>
  <si>
    <t>Sorghum met dop</t>
  </si>
  <si>
    <t>Sorghum zonder dop</t>
  </si>
  <si>
    <t>Sorghumglutenmeel</t>
  </si>
  <si>
    <t>Spruitenkop+stengel</t>
  </si>
  <si>
    <t>Spruitkool vers</t>
  </si>
  <si>
    <t>St.knol+loof kuil</t>
  </si>
  <si>
    <t>St.knol+loof vers</t>
  </si>
  <si>
    <t>Stro bonen- (Phas.)</t>
  </si>
  <si>
    <t>Stro bonen- (Vicia)</t>
  </si>
  <si>
    <t>Stro erwten-</t>
  </si>
  <si>
    <t>Stro gerste-</t>
  </si>
  <si>
    <t>Stro graszaad-</t>
  </si>
  <si>
    <t>Stro haver-</t>
  </si>
  <si>
    <t>Stro rogge-</t>
  </si>
  <si>
    <t>Stro tarwe- (Z/W)</t>
  </si>
  <si>
    <t>Suiker</t>
  </si>
  <si>
    <t>Suikerbieten vers</t>
  </si>
  <si>
    <t>Tapioca ZET 575-625</t>
  </si>
  <si>
    <t>Tapioca ZET 625-675</t>
  </si>
  <si>
    <t>Tapioca ZET 675-725</t>
  </si>
  <si>
    <t>Tapiocazetmeel</t>
  </si>
  <si>
    <t>Tarwe</t>
  </si>
  <si>
    <t>Tarweglutenmeel</t>
  </si>
  <si>
    <t>Tarweglutenvoer gdr</t>
  </si>
  <si>
    <t>Tarwegries</t>
  </si>
  <si>
    <t>Tarwe-indampconcentr</t>
  </si>
  <si>
    <t>Tarwekiemen</t>
  </si>
  <si>
    <t>Tarwekiemzemelen</t>
  </si>
  <si>
    <t>Tarwevoerbloem</t>
  </si>
  <si>
    <t>Tarwevoermeel</t>
  </si>
  <si>
    <t>Tarwezemelgrint</t>
  </si>
  <si>
    <t>Tarzet F DS 270 g/kg</t>
  </si>
  <si>
    <t>Tarzet_D DS gem. 220</t>
  </si>
  <si>
    <t>Tarzet_Nl DS &gt; 220</t>
  </si>
  <si>
    <t>Tomaten vers</t>
  </si>
  <si>
    <t>Triticale</t>
  </si>
  <si>
    <t>Uien vers</t>
  </si>
  <si>
    <t>V.bieten bij oogst</t>
  </si>
  <si>
    <t>V.bieten ger+bewaard</t>
  </si>
  <si>
    <t>Veldbonen (Vicia)</t>
  </si>
  <si>
    <t>Verenmeel gehydr.</t>
  </si>
  <si>
    <t>Vet dierlijk</t>
  </si>
  <si>
    <t>Vet/olie plantaardig</t>
  </si>
  <si>
    <t>Vinasse RE &lt; 250</t>
  </si>
  <si>
    <t>Vinasse RE &gt; 250</t>
  </si>
  <si>
    <t>Vismeel RE &lt; 580</t>
  </si>
  <si>
    <t>Vismeel RE &gt; 680</t>
  </si>
  <si>
    <t>Vismeel RE 580-630</t>
  </si>
  <si>
    <t>Vismeel RE 630-680</t>
  </si>
  <si>
    <t>Vleesbml RVET &lt; 110</t>
  </si>
  <si>
    <t>Vleesbml RVET &gt; 110</t>
  </si>
  <si>
    <t>Weip. MSA RAS &lt; 210</t>
  </si>
  <si>
    <t>Weip. MSA RAS &gt; 210</t>
  </si>
  <si>
    <t>Weipoeder</t>
  </si>
  <si>
    <t>Wlwort getr schoon</t>
  </si>
  <si>
    <t>Wlwort getr vuil</t>
  </si>
  <si>
    <t>Wlwort. niet getr.</t>
  </si>
  <si>
    <t>Wortelen/Winterpeen</t>
  </si>
  <si>
    <t>Wortelstoomsch. vers</t>
  </si>
  <si>
    <t>Zonblosi ged.ontdop</t>
  </si>
  <si>
    <t>Zonblosi niet_ontd.</t>
  </si>
  <si>
    <t>Zonblosi ontdopt</t>
  </si>
  <si>
    <t>Zonblosr RC &lt; 160</t>
  </si>
  <si>
    <t>Zonblosr RC &gt; 240</t>
  </si>
  <si>
    <t>Zonblosr RC 160-200</t>
  </si>
  <si>
    <t>Zonblosr RC 200-240</t>
  </si>
  <si>
    <t>Zonbloza ged.ontdop</t>
  </si>
  <si>
    <t>Zonbloza niet ontd.</t>
  </si>
  <si>
    <t>Zonbloza ontdopt</t>
  </si>
  <si>
    <t>Zonnebloemen kuil</t>
  </si>
  <si>
    <t>VW</t>
  </si>
  <si>
    <t>producten in g/kg ds</t>
  </si>
  <si>
    <t>Gras jaargemiddelde</t>
  </si>
  <si>
    <t>Rantsoen zoals opgegeven:</t>
  </si>
  <si>
    <t>Tot</t>
  </si>
  <si>
    <t>kgds</t>
  </si>
  <si>
    <t>CL</t>
  </si>
  <si>
    <r>
      <t>Behoefte (</t>
    </r>
    <r>
      <rPr>
        <i/>
        <sz val="8"/>
        <color theme="1"/>
        <rFont val="Arial"/>
        <family val="2"/>
      </rPr>
      <t>opzoeken in tabel)</t>
    </r>
  </si>
  <si>
    <t>Te veel / te weinig</t>
  </si>
  <si>
    <t>alle mineralen in g per kg ds</t>
  </si>
  <si>
    <t xml:space="preserve">Berekenen Mineralen behoefte </t>
  </si>
  <si>
    <t>MELKGEVEND</t>
  </si>
  <si>
    <t>Rantsoenberekening Droogstaand Melkvee</t>
  </si>
  <si>
    <t>Gegevens koe</t>
  </si>
  <si>
    <t>Maanden dracht</t>
  </si>
  <si>
    <t>Toeslag dracht</t>
  </si>
  <si>
    <t>9 maanden</t>
  </si>
  <si>
    <t xml:space="preserve">8 maanden </t>
  </si>
  <si>
    <t>Totale behoefte</t>
  </si>
  <si>
    <t xml:space="preserve">B </t>
  </si>
  <si>
    <t>Berekenen van de behoefte aan VEM en DVE</t>
  </si>
  <si>
    <t>Nodig voor berekenen drachttoeslag</t>
  </si>
  <si>
    <t>Toeslag voor dracht:</t>
  </si>
  <si>
    <t>Maximaliseer ruwvoeropname !! Ook droge koeien behoren "vol" te zitten</t>
  </si>
  <si>
    <t>negatief: je voert te weinig: koe vermagerd</t>
  </si>
  <si>
    <t>positief: je voert teveel: koe wordt te vet</t>
  </si>
  <si>
    <t>positief: je voert teveel: eiwitarmer krachtvoer of ruwvoer aanpassen</t>
  </si>
  <si>
    <t>negatief: je voert te weinig: eiwitrijker krachtvoer of ruwvoer aanpassen</t>
  </si>
  <si>
    <t>positief: teveel OEB; negatief te weinig OEB</t>
  </si>
  <si>
    <t>Afhankelijk van gewenste OEB</t>
  </si>
  <si>
    <t xml:space="preserve">per dag </t>
  </si>
  <si>
    <t xml:space="preserve">per dag  </t>
  </si>
  <si>
    <t>Controle</t>
  </si>
  <si>
    <t>Behoefte (opzoeken in tabel)</t>
  </si>
  <si>
    <t>DROOGSTAAND</t>
  </si>
  <si>
    <t>BEHOEFTE</t>
  </si>
  <si>
    <t>zie onderstaande tabel</t>
  </si>
  <si>
    <t>Kalium &lt; 20 g/kg ds</t>
  </si>
  <si>
    <t>Kalk zo laag mogelijk</t>
  </si>
  <si>
    <t>Far off groep RE =125-130    Close up OEB  RE = 145 - 150</t>
  </si>
  <si>
    <t xml:space="preserve">  kg melk in 305 dgn per koe</t>
  </si>
  <si>
    <r>
      <t xml:space="preserve">De </t>
    </r>
    <r>
      <rPr>
        <b/>
        <sz val="10"/>
        <color theme="1"/>
        <rFont val="Arial"/>
        <family val="2"/>
      </rPr>
      <t xml:space="preserve">totale ds opname </t>
    </r>
    <r>
      <rPr>
        <sz val="10"/>
        <color theme="1"/>
        <rFont val="Arial"/>
        <family val="2"/>
      </rPr>
      <t>(TDSO) van deze koe kan maximaal bedragen</t>
    </r>
  </si>
  <si>
    <r>
      <t>De maximale</t>
    </r>
    <r>
      <rPr>
        <b/>
        <sz val="10"/>
        <color theme="1"/>
        <rFont val="Arial"/>
        <family val="2"/>
      </rPr>
      <t xml:space="preserve"> ruwvoer opname</t>
    </r>
    <r>
      <rPr>
        <sz val="10"/>
        <color theme="1"/>
        <rFont val="Arial"/>
        <family val="2"/>
      </rPr>
      <t xml:space="preserve"> rekening houdend met verdringing bedraagt:</t>
    </r>
  </si>
  <si>
    <r>
      <t xml:space="preserve">De </t>
    </r>
    <r>
      <rPr>
        <b/>
        <sz val="10"/>
        <color theme="1"/>
        <rFont val="Arial"/>
        <family val="2"/>
      </rPr>
      <t>krachtvoeropname</t>
    </r>
    <r>
      <rPr>
        <sz val="10"/>
        <color theme="1"/>
        <rFont val="Arial"/>
        <family val="2"/>
      </rPr>
      <t xml:space="preserve"> bij dit rantsoen bedraagt:</t>
    </r>
  </si>
  <si>
    <r>
      <t xml:space="preserve">De opname aan </t>
    </r>
    <r>
      <rPr>
        <b/>
        <sz val="10"/>
        <color theme="1"/>
        <rFont val="Arial"/>
        <family val="2"/>
      </rPr>
      <t>bijproducten</t>
    </r>
    <r>
      <rPr>
        <sz val="10"/>
        <color theme="1"/>
        <rFont val="Arial"/>
        <family val="2"/>
      </rPr>
      <t xml:space="preserve"> bedraagt bij dit rantsoen:</t>
    </r>
  </si>
  <si>
    <r>
      <t xml:space="preserve">Bijproducten tellen voor </t>
    </r>
    <r>
      <rPr>
        <b/>
        <i/>
        <sz val="10"/>
        <color rgb="FFFF0000"/>
        <rFont val="Arial"/>
        <family val="2"/>
      </rPr>
      <t>50 %</t>
    </r>
    <r>
      <rPr>
        <i/>
        <sz val="10"/>
        <color rgb="FFFF0000"/>
        <rFont val="Arial"/>
        <family val="2"/>
      </rPr>
      <t xml:space="preserve"> mee als krachtvoer !!</t>
    </r>
  </si>
  <si>
    <t>Far off groep OEB =10 tot 50    Close up OEB van 15 tot 50</t>
  </si>
  <si>
    <t>Far off</t>
  </si>
  <si>
    <t>700-800 VEM /kg ds</t>
  </si>
  <si>
    <t>Close up</t>
  </si>
  <si>
    <t>850-950 VEM /kg ds</t>
  </si>
  <si>
    <t xml:space="preserve">VW </t>
  </si>
  <si>
    <t>met SW van 2,5</t>
  </si>
  <si>
    <t>met SW van 1,5</t>
  </si>
  <si>
    <t>Norm wijkt af van CVB</t>
  </si>
  <si>
    <t>Gras vers jaargemiddelde</t>
  </si>
  <si>
    <t>Graskuil gemiddeld</t>
  </si>
  <si>
    <t>Graszaadhooi</t>
  </si>
  <si>
    <t>Tarwestro</t>
  </si>
  <si>
    <t>Snijmais ingek</t>
  </si>
  <si>
    <t>CCM</t>
  </si>
  <si>
    <t>0.2</t>
  </si>
  <si>
    <t>4.1</t>
  </si>
  <si>
    <t>0.50</t>
  </si>
  <si>
    <t>0.70</t>
  </si>
  <si>
    <t>Bieten pulp ingek</t>
  </si>
  <si>
    <t>Bierbostel ingek</t>
  </si>
  <si>
    <t>3.9</t>
  </si>
  <si>
    <t>6.3</t>
  </si>
  <si>
    <t>0.6</t>
  </si>
  <si>
    <t>1.00</t>
  </si>
  <si>
    <t>0.55</t>
  </si>
  <si>
    <t>0.9</t>
  </si>
  <si>
    <t>4.8</t>
  </si>
  <si>
    <t>1.05</t>
  </si>
  <si>
    <t>Aardappelen</t>
  </si>
  <si>
    <t>Maismeel</t>
  </si>
  <si>
    <t>1.1</t>
  </si>
  <si>
    <t>2.5</t>
  </si>
  <si>
    <t>Raapzaadschroot mervo</t>
  </si>
  <si>
    <t>12.9</t>
  </si>
  <si>
    <t>0.30</t>
  </si>
  <si>
    <t>0.28</t>
  </si>
  <si>
    <t>Soya mervo best</t>
  </si>
  <si>
    <t>6.5</t>
  </si>
  <si>
    <t>0.14</t>
  </si>
  <si>
    <t>0.25</t>
  </si>
  <si>
    <t>1.7</t>
  </si>
  <si>
    <t>5.4</t>
  </si>
  <si>
    <t>1.5</t>
  </si>
  <si>
    <t>standaardbrok A</t>
  </si>
  <si>
    <t>eiwitkernbrok</t>
  </si>
  <si>
    <t>eiwitrijke brok B</t>
  </si>
  <si>
    <t>7.8</t>
  </si>
  <si>
    <t>afhankelijk van  gtrondstoffen</t>
  </si>
  <si>
    <t>Producten in g/kg ds</t>
  </si>
  <si>
    <t>Nodig aan DVE</t>
  </si>
  <si>
    <t xml:space="preserve">  DVE</t>
  </si>
  <si>
    <t>Per kg ds</t>
  </si>
  <si>
    <t>Melkgift</t>
  </si>
  <si>
    <t>tot 20</t>
  </si>
  <si>
    <t>20 - 25</t>
  </si>
  <si>
    <t>25 -31</t>
  </si>
  <si>
    <t>32 - 37</t>
  </si>
  <si>
    <t>38 - 41</t>
  </si>
  <si>
    <t>&gt; 42</t>
  </si>
  <si>
    <t>snijmais</t>
  </si>
  <si>
    <t>tarwestro</t>
  </si>
  <si>
    <t>graskuil</t>
  </si>
  <si>
    <t>neg = te veel</t>
  </si>
  <si>
    <t>Vuistregel:VEM behoefte                6000 +  (kg melk *  440)</t>
  </si>
  <si>
    <t>Bij de berekening van de benodigde DVE is wat ingewikkelder en is al voor jou ingevuld. Je kunt ook de tabel hierlangs gebruiken:</t>
  </si>
  <si>
    <t>DVE/kg melk</t>
  </si>
  <si>
    <t>Norm Far Off</t>
  </si>
  <si>
    <t>per kg ds opname</t>
  </si>
  <si>
    <t>Norm Close Up</t>
  </si>
  <si>
    <t>per kg ds opame</t>
  </si>
  <si>
    <t>Deze koe dus</t>
  </si>
  <si>
    <t>Voor iedere 50 kg lichaamsgewicht een korting/toeslag van 320 VEM</t>
  </si>
  <si>
    <t>Tweede kalfs  ivm uitgroeien nog een toeslag van 330 VEM</t>
  </si>
  <si>
    <t>Meer beweging dus toeslag van 277 VEM</t>
  </si>
  <si>
    <t>In zomer bij beperkt weiden een toeslag van 520 VEM</t>
  </si>
  <si>
    <t>In zomer bij beperkt weiden een toeslag van 1040  VEM</t>
  </si>
  <si>
    <t>Let op: eerst rantsoen invullen voordat DVE behoefte berekend kan worden !</t>
  </si>
  <si>
    <t>Gemiddeld is 650 kg. Voor iedere 50 kg lichaamsgewicht meer/minder een korting/toeslag van 320 VEM en 5 DVE</t>
  </si>
  <si>
    <t>Gemiddeld is 650 kg</t>
  </si>
  <si>
    <r>
      <t xml:space="preserve">   </t>
    </r>
    <r>
      <rPr>
        <b/>
        <sz val="10"/>
        <color theme="1"/>
        <rFont val="Arial"/>
        <family val="2"/>
      </rPr>
      <t xml:space="preserve">  TDSO:</t>
    </r>
  </si>
  <si>
    <t>Tot. Ds opname TDSO</t>
  </si>
  <si>
    <t>Gewenste maximale krachtvoergift;  bv 9 kg voor vaarzen; 11 kg voor koeien</t>
  </si>
  <si>
    <t>g RE per kg ds;  150 -160 g/kg ds is gemiddeld; ondergrens is ca 140 g/kgds</t>
  </si>
  <si>
    <t xml:space="preserve">g. OEB; </t>
  </si>
  <si>
    <t>Streefwaarde VEM Hoogproductief</t>
  </si>
  <si>
    <t>Streefwaarde VEM Laagproductief</t>
  </si>
  <si>
    <t>per kg ds</t>
  </si>
  <si>
    <t>VEM per kg ds</t>
  </si>
  <si>
    <t>Dit rantsoen bevat:</t>
  </si>
  <si>
    <t>Streefwaarde DVE Hoogproductief</t>
  </si>
  <si>
    <t>Streefwaarde DVE Laagproductief</t>
  </si>
  <si>
    <t>DVE per kg ds</t>
  </si>
  <si>
    <t>DVE/kg ds</t>
  </si>
  <si>
    <t>150 -160 g/kg ds is gemiddeld; ondergrens is ca 140 g/kgds</t>
  </si>
  <si>
    <t>g RE/kg ds</t>
  </si>
  <si>
    <t xml:space="preserve">mag nooit negatief zijn;in de praktijk 200-300 g OEB </t>
  </si>
  <si>
    <t>variabel</t>
  </si>
  <si>
    <t>a brok</t>
  </si>
  <si>
    <t>op jaarbasis</t>
  </si>
  <si>
    <r>
      <t xml:space="preserve">Voor iedere kg meetmelk is  </t>
    </r>
    <r>
      <rPr>
        <b/>
        <i/>
        <sz val="12"/>
        <color rgb="FFFF0000"/>
        <rFont val="Arial"/>
        <family val="2"/>
      </rPr>
      <t>460</t>
    </r>
    <r>
      <rPr>
        <sz val="11"/>
        <color rgb="FFFF0000"/>
        <rFont val="Arial"/>
        <family val="2"/>
      </rPr>
      <t xml:space="preserve"> VEM nodig;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</si>
</sst>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€&quot;\ #,##0.00"/>
    <numFmt numFmtId="165" formatCode="0.0"/>
    <numFmt numFmtId="166" formatCode="0.000"/>
    <numFmt numFmtId="167" formatCode="&quot;€&quot;\ #,##0"/>
    <numFmt numFmtId="168" formatCode="#,##0.0"/>
  </numFmts>
  <fonts count="37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FF0000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8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i/>
      <sz val="10"/>
      <color rgb="FFFF0000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sz val="16"/>
      <color rgb="FFFF0000"/>
      <name val="Arial"/>
      <family val="2"/>
    </font>
    <font>
      <sz val="10"/>
      <color theme="3" tint="0.79998168889431442"/>
      <name val="Arial"/>
      <family val="2"/>
    </font>
    <font>
      <b/>
      <sz val="10"/>
      <color theme="3" tint="0.79998168889431442"/>
      <name val="Arial"/>
      <family val="2"/>
    </font>
    <font>
      <b/>
      <sz val="9"/>
      <color rgb="FFFF0000"/>
      <name val="Arial"/>
      <family val="2"/>
    </font>
    <font>
      <sz val="8"/>
      <color rgb="FFFF0000"/>
      <name val="Arial"/>
      <family val="2"/>
    </font>
    <font>
      <b/>
      <i/>
      <sz val="9"/>
      <color rgb="FFFF0000"/>
      <name val="Arial"/>
      <family val="2"/>
    </font>
    <font>
      <i/>
      <sz val="8"/>
      <color rgb="FFFF0000"/>
      <name val="Arial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rgb="FFFF0000"/>
      <name val="Arial"/>
      <family val="2"/>
    </font>
    <font>
      <b/>
      <i/>
      <sz val="12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/>
    <xf numFmtId="0" fontId="0" fillId="2" borderId="0" xfId="0" applyFill="1"/>
    <xf numFmtId="0" fontId="4" fillId="0" borderId="0" xfId="0" applyFont="1"/>
    <xf numFmtId="0" fontId="5" fillId="0" borderId="0" xfId="0" applyFont="1"/>
    <xf numFmtId="0" fontId="0" fillId="3" borderId="0" xfId="0" applyFill="1"/>
    <xf numFmtId="0" fontId="6" fillId="0" borderId="0" xfId="0" applyFont="1"/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2" borderId="0" xfId="0" applyNumberFormat="1" applyFill="1" applyAlignment="1" applyProtection="1">
      <alignment horizontal="center"/>
      <protection locked="0"/>
    </xf>
    <xf numFmtId="0" fontId="0" fillId="0" borderId="0" xfId="0" applyFont="1"/>
    <xf numFmtId="0" fontId="2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0" fillId="0" borderId="0" xfId="0" applyFill="1"/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/>
    </xf>
    <xf numFmtId="0" fontId="0" fillId="2" borderId="0" xfId="0" applyFill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0" fontId="2" fillId="3" borderId="0" xfId="0" applyFont="1" applyFill="1"/>
    <xf numFmtId="164" fontId="2" fillId="3" borderId="0" xfId="0" applyNumberFormat="1" applyFont="1" applyFill="1"/>
    <xf numFmtId="164" fontId="7" fillId="3" borderId="0" xfId="0" applyNumberFormat="1" applyFont="1" applyFill="1"/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0" applyFont="1"/>
    <xf numFmtId="164" fontId="7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17" fillId="0" borderId="0" xfId="0" applyFont="1"/>
    <xf numFmtId="0" fontId="17" fillId="0" borderId="0" xfId="0" applyFont="1" applyFill="1"/>
    <xf numFmtId="0" fontId="18" fillId="3" borderId="0" xfId="0" applyFont="1" applyFill="1" applyAlignment="1">
      <alignment horizontal="center"/>
    </xf>
    <xf numFmtId="1" fontId="10" fillId="3" borderId="0" xfId="0" applyNumberFormat="1" applyFont="1" applyFill="1" applyAlignment="1">
      <alignment horizontal="center"/>
    </xf>
    <xf numFmtId="1" fontId="2" fillId="3" borderId="0" xfId="0" applyNumberFormat="1" applyFont="1" applyFill="1" applyAlignment="1">
      <alignment horizontal="center"/>
    </xf>
    <xf numFmtId="165" fontId="7" fillId="3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2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65" fontId="8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" fontId="7" fillId="3" borderId="0" xfId="0" applyNumberFormat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10" fillId="3" borderId="0" xfId="0" applyNumberFormat="1" applyFont="1" applyFill="1"/>
    <xf numFmtId="0" fontId="10" fillId="3" borderId="0" xfId="0" applyFont="1" applyFill="1"/>
    <xf numFmtId="0" fontId="19" fillId="0" borderId="0" xfId="0" applyFont="1"/>
    <xf numFmtId="0" fontId="21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165" fontId="10" fillId="3" borderId="0" xfId="0" applyNumberFormat="1" applyFont="1" applyFill="1" applyAlignment="1">
      <alignment horizontal="center"/>
    </xf>
    <xf numFmtId="166" fontId="10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>
      <alignment horizontal="center"/>
    </xf>
    <xf numFmtId="167" fontId="10" fillId="3" borderId="0" xfId="0" applyNumberFormat="1" applyFont="1" applyFill="1" applyAlignment="1">
      <alignment horizontal="center"/>
    </xf>
    <xf numFmtId="2" fontId="10" fillId="3" borderId="0" xfId="0" applyNumberFormat="1" applyFont="1" applyFill="1" applyAlignment="1">
      <alignment horizontal="center"/>
    </xf>
    <xf numFmtId="0" fontId="5" fillId="0" borderId="0" xfId="0" applyFont="1" applyAlignment="1"/>
    <xf numFmtId="167" fontId="2" fillId="3" borderId="0" xfId="0" applyNumberFormat="1" applyFont="1" applyFill="1" applyAlignment="1">
      <alignment horizontal="center"/>
    </xf>
    <xf numFmtId="0" fontId="22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167" fontId="0" fillId="3" borderId="0" xfId="0" applyNumberForma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7" fontId="10" fillId="0" borderId="0" xfId="0" applyNumberFormat="1" applyFont="1" applyFill="1"/>
    <xf numFmtId="167" fontId="10" fillId="0" borderId="0" xfId="0" applyNumberFormat="1" applyFont="1" applyFill="1" applyAlignment="1">
      <alignment horizontal="center"/>
    </xf>
    <xf numFmtId="165" fontId="0" fillId="0" borderId="0" xfId="0" applyNumberFormat="1"/>
    <xf numFmtId="165" fontId="10" fillId="0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/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5" fontId="0" fillId="0" borderId="0" xfId="0" applyNumberFormat="1" applyAlignment="1">
      <alignment horizontal="center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65" fontId="0" fillId="3" borderId="0" xfId="0" applyNumberFormat="1" applyFill="1"/>
    <xf numFmtId="165" fontId="0" fillId="5" borderId="0" xfId="0" applyNumberForma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24" fillId="0" borderId="0" xfId="0" applyFont="1"/>
    <xf numFmtId="0" fontId="12" fillId="0" borderId="0" xfId="0" applyFont="1" applyAlignment="1">
      <alignment horizontal="center"/>
    </xf>
    <xf numFmtId="0" fontId="12" fillId="3" borderId="0" xfId="0" applyFont="1" applyFill="1"/>
    <xf numFmtId="1" fontId="12" fillId="0" borderId="0" xfId="0" applyNumberFormat="1" applyFont="1" applyAlignment="1">
      <alignment horizontal="center"/>
    </xf>
    <xf numFmtId="165" fontId="12" fillId="3" borderId="0" xfId="0" applyNumberFormat="1" applyFont="1" applyFill="1" applyAlignment="1">
      <alignment horizontal="center"/>
    </xf>
    <xf numFmtId="1" fontId="12" fillId="3" borderId="0" xfId="0" applyNumberFormat="1" applyFont="1" applyFill="1" applyAlignment="1">
      <alignment horizontal="center"/>
    </xf>
    <xf numFmtId="2" fontId="12" fillId="3" borderId="0" xfId="0" applyNumberFormat="1" applyFont="1" applyFill="1" applyAlignment="1">
      <alignment horizontal="center"/>
    </xf>
    <xf numFmtId="164" fontId="12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0" xfId="0" applyFont="1" applyFill="1"/>
    <xf numFmtId="0" fontId="5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0" fillId="3" borderId="0" xfId="0" applyFont="1" applyFill="1" applyAlignment="1">
      <alignment horizontal="center"/>
    </xf>
    <xf numFmtId="0" fontId="11" fillId="0" borderId="0" xfId="0" applyFont="1" applyFill="1"/>
    <xf numFmtId="0" fontId="25" fillId="0" borderId="0" xfId="0" applyFont="1"/>
    <xf numFmtId="1" fontId="2" fillId="3" borderId="0" xfId="0" applyNumberFormat="1" applyFont="1" applyFill="1"/>
    <xf numFmtId="0" fontId="7" fillId="0" borderId="0" xfId="0" applyFont="1" applyAlignment="1">
      <alignment horizontal="left"/>
    </xf>
    <xf numFmtId="0" fontId="26" fillId="0" borderId="0" xfId="0" applyFont="1"/>
    <xf numFmtId="0" fontId="21" fillId="0" borderId="0" xfId="0" applyFont="1"/>
    <xf numFmtId="0" fontId="0" fillId="6" borderId="0" xfId="0" applyFill="1" applyAlignment="1">
      <alignment horizontal="center"/>
    </xf>
    <xf numFmtId="0" fontId="27" fillId="5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10" fillId="0" borderId="0" xfId="0" applyFont="1" applyFill="1"/>
    <xf numFmtId="168" fontId="10" fillId="3" borderId="0" xfId="0" applyNumberFormat="1" applyFont="1" applyFill="1"/>
    <xf numFmtId="165" fontId="11" fillId="0" borderId="0" xfId="0" applyNumberFormat="1" applyFont="1" applyFill="1"/>
    <xf numFmtId="0" fontId="0" fillId="0" borderId="0" xfId="0" applyProtection="1">
      <protection locked="0"/>
    </xf>
    <xf numFmtId="165" fontId="15" fillId="3" borderId="0" xfId="0" applyNumberFormat="1" applyFont="1" applyFill="1" applyProtection="1">
      <protection locked="0"/>
    </xf>
    <xf numFmtId="165" fontId="7" fillId="3" borderId="0" xfId="0" applyNumberFormat="1" applyFont="1" applyFill="1" applyProtection="1">
      <protection locked="0"/>
    </xf>
    <xf numFmtId="0" fontId="23" fillId="0" borderId="0" xfId="0" applyFont="1"/>
    <xf numFmtId="0" fontId="12" fillId="7" borderId="0" xfId="0" applyFont="1" applyFill="1" applyAlignment="1">
      <alignment horizontal="center"/>
    </xf>
    <xf numFmtId="0" fontId="0" fillId="7" borderId="0" xfId="0" applyFill="1"/>
    <xf numFmtId="0" fontId="12" fillId="3" borderId="0" xfId="0" applyFont="1" applyFill="1" applyAlignment="1">
      <alignment horizontal="center"/>
    </xf>
    <xf numFmtId="164" fontId="12" fillId="7" borderId="0" xfId="0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1" fontId="28" fillId="5" borderId="0" xfId="0" applyNumberFormat="1" applyFont="1" applyFill="1" applyAlignment="1">
      <alignment horizontal="center"/>
    </xf>
    <xf numFmtId="1" fontId="2" fillId="5" borderId="0" xfId="0" applyNumberFormat="1" applyFont="1" applyFill="1" applyAlignment="1">
      <alignment horizontal="center"/>
    </xf>
    <xf numFmtId="0" fontId="0" fillId="0" borderId="0" xfId="0" applyAlignment="1"/>
    <xf numFmtId="0" fontId="19" fillId="0" borderId="0" xfId="0" applyFont="1" applyAlignment="1">
      <alignment horizontal="left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/>
    <xf numFmtId="0" fontId="19" fillId="0" borderId="0" xfId="0" applyFont="1" applyAlignment="1"/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2" fontId="2" fillId="0" borderId="0" xfId="0" applyNumberFormat="1" applyFont="1" applyAlignment="1"/>
    <xf numFmtId="1" fontId="0" fillId="0" borderId="0" xfId="0" applyNumberFormat="1" applyFill="1" applyAlignment="1">
      <alignment horizontal="center"/>
    </xf>
    <xf numFmtId="1" fontId="10" fillId="3" borderId="0" xfId="0" applyNumberFormat="1" applyFont="1" applyFill="1"/>
    <xf numFmtId="1" fontId="10" fillId="0" borderId="0" xfId="0" applyNumberFormat="1" applyFont="1" applyFill="1"/>
    <xf numFmtId="0" fontId="0" fillId="8" borderId="0" xfId="0" applyFill="1"/>
    <xf numFmtId="0" fontId="5" fillId="8" borderId="0" xfId="0" applyFont="1" applyFill="1"/>
    <xf numFmtId="0" fontId="5" fillId="8" borderId="0" xfId="0" applyFont="1" applyFill="1" applyAlignment="1">
      <alignment horizontal="center"/>
    </xf>
    <xf numFmtId="0" fontId="8" fillId="8" borderId="0" xfId="0" applyFont="1" applyFill="1" applyAlignment="1">
      <alignment horizontal="center"/>
    </xf>
    <xf numFmtId="0" fontId="9" fillId="8" borderId="0" xfId="0" applyFont="1" applyFill="1" applyAlignment="1">
      <alignment horizontal="center"/>
    </xf>
    <xf numFmtId="0" fontId="12" fillId="8" borderId="0" xfId="0" applyFont="1" applyFill="1"/>
    <xf numFmtId="0" fontId="35" fillId="0" borderId="0" xfId="0" applyFont="1"/>
    <xf numFmtId="0" fontId="2" fillId="8" borderId="0" xfId="0" applyFont="1" applyFill="1" applyAlignment="1">
      <alignment horizontal="center"/>
    </xf>
    <xf numFmtId="1" fontId="2" fillId="8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129540</xdr:colOff>
      <xdr:row>27</xdr:row>
      <xdr:rowOff>7620</xdr:rowOff>
    </xdr:from>
    <xdr:to>
      <xdr:col>13</xdr:col>
      <xdr:colOff>64902</xdr:colOff>
      <xdr:row>34</xdr:row>
      <xdr:rowOff>7620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84620" y="4884420"/>
          <a:ext cx="2373762" cy="12039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590550</xdr:colOff>
      <xdr:row>7</xdr:row>
      <xdr:rowOff>139700</xdr:rowOff>
    </xdr:from>
    <xdr:to>
      <xdr:col>12</xdr:col>
      <xdr:colOff>164502</xdr:colOff>
      <xdr:row>12</xdr:row>
      <xdr:rowOff>57150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70550" y="1358900"/>
          <a:ext cx="2301912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5</xdr:row>
      <xdr:rowOff>169332</xdr:rowOff>
    </xdr:from>
    <xdr:to>
      <xdr:col>27</xdr:col>
      <xdr:colOff>81380</xdr:colOff>
      <xdr:row>27</xdr:row>
      <xdr:rowOff>16933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36000" y="1168399"/>
          <a:ext cx="6177380" cy="3572934"/>
        </a:xfrm>
        <a:prstGeom prst="rect">
          <a:avLst/>
        </a:prstGeom>
      </xdr:spPr>
    </xdr:pic>
    <xdr:clientData/>
  </xdr:twoCellAnchor>
  <xdr:twoCellAnchor editAs="oneCell">
    <xdr:from>
      <xdr:col>17</xdr:col>
      <xdr:colOff>101601</xdr:colOff>
      <xdr:row>41</xdr:row>
      <xdr:rowOff>84667</xdr:rowOff>
    </xdr:from>
    <xdr:to>
      <xdr:col>27</xdr:col>
      <xdr:colOff>41431</xdr:colOff>
      <xdr:row>63</xdr:row>
      <xdr:rowOff>25400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37601" y="7289800"/>
          <a:ext cx="6035830" cy="3674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00"/>
  <sheetViews>
    <sheetView tabSelected="1" topLeftCell="A37" zoomScaleNormal="100" workbookViewId="0">
      <selection activeCell="G62" sqref="G62"/>
    </sheetView>
  </sheetViews>
  <sheetFormatPr defaultRowHeight="13.2" x14ac:dyDescent="0.25"/>
  <cols>
    <col min="1" max="1" width="20.77734375" customWidth="1"/>
    <col min="9" max="9" width="9.6640625" bestFit="1" customWidth="1"/>
    <col min="16" max="16" width="9.88671875" bestFit="1" customWidth="1"/>
    <col min="18" max="18" width="17.44140625" bestFit="1" customWidth="1"/>
  </cols>
  <sheetData>
    <row r="2" spans="1:7" ht="22.8" x14ac:dyDescent="0.4">
      <c r="B2" s="33" t="s">
        <v>132</v>
      </c>
      <c r="C2" s="27"/>
      <c r="D2" s="27"/>
      <c r="E2" s="27"/>
      <c r="F2" s="27"/>
    </row>
    <row r="4" spans="1:7" ht="17.399999999999999" x14ac:dyDescent="0.3">
      <c r="A4" s="71" t="s">
        <v>133</v>
      </c>
      <c r="B4" s="2"/>
      <c r="C4" s="3" t="s">
        <v>0</v>
      </c>
      <c r="D4" s="4"/>
    </row>
    <row r="5" spans="1:7" ht="15.6" x14ac:dyDescent="0.3">
      <c r="B5" s="5"/>
      <c r="C5" s="3" t="s">
        <v>12</v>
      </c>
      <c r="D5" s="6"/>
      <c r="E5" s="6"/>
      <c r="F5" s="6"/>
      <c r="G5" s="6"/>
    </row>
    <row r="7" spans="1:7" x14ac:dyDescent="0.25">
      <c r="A7" t="s">
        <v>135</v>
      </c>
    </row>
    <row r="9" spans="1:7" x14ac:dyDescent="0.25">
      <c r="A9" s="9" t="s">
        <v>18</v>
      </c>
      <c r="B9" t="s">
        <v>13</v>
      </c>
    </row>
    <row r="10" spans="1:7" x14ac:dyDescent="0.25">
      <c r="A10" s="9" t="s">
        <v>14</v>
      </c>
      <c r="B10" t="s">
        <v>32</v>
      </c>
    </row>
    <row r="11" spans="1:7" x14ac:dyDescent="0.25">
      <c r="A11" s="9" t="s">
        <v>15</v>
      </c>
      <c r="B11" t="s">
        <v>16</v>
      </c>
    </row>
    <row r="12" spans="1:7" x14ac:dyDescent="0.25">
      <c r="A12" s="9" t="s">
        <v>17</v>
      </c>
      <c r="B12" t="s">
        <v>203</v>
      </c>
    </row>
    <row r="13" spans="1:7" x14ac:dyDescent="0.25">
      <c r="A13" s="9" t="s">
        <v>109</v>
      </c>
      <c r="B13" t="s">
        <v>134</v>
      </c>
    </row>
    <row r="14" spans="1:7" x14ac:dyDescent="0.25">
      <c r="A14" s="9" t="s">
        <v>137</v>
      </c>
      <c r="B14" t="s">
        <v>136</v>
      </c>
    </row>
    <row r="15" spans="1:7" x14ac:dyDescent="0.25">
      <c r="A15" s="9" t="s">
        <v>138</v>
      </c>
      <c r="B15" t="s">
        <v>139</v>
      </c>
    </row>
    <row r="16" spans="1:7" x14ac:dyDescent="0.25">
      <c r="A16" s="9"/>
    </row>
    <row r="17" spans="1:16" x14ac:dyDescent="0.25">
      <c r="A17" s="9"/>
    </row>
    <row r="19" spans="1:16" ht="17.399999999999999" x14ac:dyDescent="0.3">
      <c r="A19" s="26" t="s">
        <v>19</v>
      </c>
      <c r="B19" s="1" t="s">
        <v>20</v>
      </c>
      <c r="C19" s="1"/>
      <c r="D19" s="1"/>
      <c r="E19" s="25"/>
      <c r="F19" s="25"/>
    </row>
    <row r="20" spans="1:16" ht="15.6" x14ac:dyDescent="0.3">
      <c r="A20" s="17"/>
      <c r="B20" s="7"/>
      <c r="C20" s="7"/>
      <c r="D20" s="7"/>
    </row>
    <row r="21" spans="1:16" x14ac:dyDescent="0.25">
      <c r="A21" s="19" t="s">
        <v>1</v>
      </c>
      <c r="B21" s="24"/>
      <c r="C21" s="78" t="s">
        <v>175</v>
      </c>
      <c r="D21" s="4"/>
      <c r="E21" s="24"/>
      <c r="F21" s="4" t="s">
        <v>173</v>
      </c>
    </row>
    <row r="22" spans="1:16" x14ac:dyDescent="0.25">
      <c r="A22" s="19" t="s">
        <v>2</v>
      </c>
      <c r="B22" s="24"/>
      <c r="C22" s="4" t="s">
        <v>51</v>
      </c>
    </row>
    <row r="23" spans="1:16" x14ac:dyDescent="0.25">
      <c r="A23" s="19" t="s">
        <v>4</v>
      </c>
      <c r="B23" s="8"/>
      <c r="C23" s="4" t="s">
        <v>26</v>
      </c>
    </row>
    <row r="24" spans="1:16" x14ac:dyDescent="0.25">
      <c r="A24" s="19" t="s">
        <v>5</v>
      </c>
      <c r="B24" s="24"/>
      <c r="C24" s="4" t="s">
        <v>26</v>
      </c>
      <c r="G24" s="134"/>
    </row>
    <row r="25" spans="1:16" ht="15.6" x14ac:dyDescent="0.3">
      <c r="A25" s="19" t="s">
        <v>6</v>
      </c>
      <c r="B25" s="24"/>
      <c r="C25" s="4" t="s">
        <v>26</v>
      </c>
      <c r="D25" t="s">
        <v>29</v>
      </c>
      <c r="G25" s="135">
        <f>(0.337+(0.116*B24)+(0.06*B25))*B23</f>
        <v>0</v>
      </c>
      <c r="H25" t="s">
        <v>28</v>
      </c>
      <c r="M25" s="10"/>
      <c r="N25" s="10"/>
      <c r="O25" s="10"/>
      <c r="P25" s="10"/>
    </row>
    <row r="26" spans="1:16" x14ac:dyDescent="0.25">
      <c r="A26" s="19" t="s">
        <v>7</v>
      </c>
      <c r="B26" s="24"/>
      <c r="C26" s="4" t="s">
        <v>26</v>
      </c>
      <c r="G26" s="134"/>
      <c r="M26" s="10"/>
      <c r="N26" s="10"/>
      <c r="O26" s="10"/>
      <c r="P26" s="10"/>
    </row>
    <row r="27" spans="1:16" ht="15.6" x14ac:dyDescent="0.3">
      <c r="A27" s="19" t="s">
        <v>10</v>
      </c>
      <c r="B27" s="8"/>
      <c r="C27" s="4" t="s">
        <v>626</v>
      </c>
      <c r="D27" s="22"/>
      <c r="F27" s="7"/>
      <c r="G27" s="136">
        <f>(B27*2.5)/100</f>
        <v>0</v>
      </c>
      <c r="H27" s="14" t="s">
        <v>63</v>
      </c>
      <c r="I27" s="14"/>
    </row>
    <row r="28" spans="1:16" x14ac:dyDescent="0.25">
      <c r="A28" s="19" t="s">
        <v>50</v>
      </c>
      <c r="B28" s="8"/>
      <c r="C28" s="4" t="s">
        <v>23</v>
      </c>
      <c r="I28" t="s">
        <v>627</v>
      </c>
    </row>
    <row r="29" spans="1:16" x14ac:dyDescent="0.25">
      <c r="A29" s="19" t="s">
        <v>9</v>
      </c>
      <c r="B29" s="8"/>
      <c r="C29" s="4" t="s">
        <v>23</v>
      </c>
      <c r="D29" s="22"/>
    </row>
    <row r="30" spans="1:16" x14ac:dyDescent="0.25">
      <c r="A30" s="19" t="s">
        <v>628</v>
      </c>
      <c r="B30" s="8"/>
      <c r="C30" s="4" t="s">
        <v>105</v>
      </c>
      <c r="D30" s="22"/>
    </row>
    <row r="31" spans="1:16" x14ac:dyDescent="0.25">
      <c r="A31" s="19" t="s">
        <v>104</v>
      </c>
      <c r="B31" s="8"/>
      <c r="C31" s="4" t="s">
        <v>629</v>
      </c>
      <c r="D31" s="22"/>
    </row>
    <row r="32" spans="1:16" ht="15.6" x14ac:dyDescent="0.3">
      <c r="A32" s="19" t="s">
        <v>11</v>
      </c>
      <c r="B32" s="53"/>
      <c r="C32" s="4" t="s">
        <v>30</v>
      </c>
      <c r="D32" s="22"/>
      <c r="E32" t="s">
        <v>53</v>
      </c>
      <c r="H32" s="30">
        <f>((B23*B25)/100*B32)+(((B23*B24*0.5)/100)*B32)+((B23*B26)/100*0.1*B32)</f>
        <v>0</v>
      </c>
      <c r="I32" s="4" t="s">
        <v>31</v>
      </c>
    </row>
    <row r="33" spans="1:12" x14ac:dyDescent="0.25">
      <c r="A33" s="19" t="s">
        <v>21</v>
      </c>
      <c r="B33" s="8"/>
      <c r="C33" s="4" t="s">
        <v>24</v>
      </c>
      <c r="D33" s="22"/>
    </row>
    <row r="34" spans="1:12" x14ac:dyDescent="0.25">
      <c r="A34" s="19" t="s">
        <v>22</v>
      </c>
      <c r="B34" s="8"/>
      <c r="C34" s="4" t="s">
        <v>25</v>
      </c>
      <c r="D34" s="23"/>
    </row>
    <row r="35" spans="1:12" x14ac:dyDescent="0.25">
      <c r="A35" s="19" t="s">
        <v>124</v>
      </c>
      <c r="B35" s="8"/>
      <c r="C35" s="4" t="s">
        <v>630</v>
      </c>
      <c r="D35" s="22"/>
    </row>
    <row r="36" spans="1:12" x14ac:dyDescent="0.25">
      <c r="A36" s="19" t="s">
        <v>122</v>
      </c>
      <c r="B36" s="8"/>
      <c r="C36" s="4" t="s">
        <v>631</v>
      </c>
      <c r="D36" s="22"/>
    </row>
    <row r="37" spans="1:12" x14ac:dyDescent="0.25">
      <c r="A37" s="19"/>
      <c r="B37" s="21"/>
      <c r="D37" s="22"/>
      <c r="E37" s="9"/>
      <c r="F37" s="10"/>
      <c r="G37" s="10"/>
      <c r="H37" s="10"/>
      <c r="I37" s="10"/>
      <c r="J37" s="10"/>
      <c r="K37" s="10"/>
      <c r="L37" s="10"/>
    </row>
    <row r="38" spans="1:12" ht="15.6" x14ac:dyDescent="0.3">
      <c r="A38" s="17" t="s">
        <v>34</v>
      </c>
      <c r="B38" s="34" t="s">
        <v>33</v>
      </c>
      <c r="C38" s="7"/>
      <c r="D38" s="35"/>
      <c r="E38" s="17"/>
      <c r="F38" s="10"/>
      <c r="G38" s="10"/>
      <c r="H38" s="10"/>
      <c r="I38" s="10"/>
      <c r="J38" s="10"/>
      <c r="K38" s="10"/>
      <c r="L38" s="10"/>
    </row>
    <row r="39" spans="1:12" x14ac:dyDescent="0.25">
      <c r="B39" s="20"/>
      <c r="D39" s="20"/>
    </row>
    <row r="40" spans="1:12" x14ac:dyDescent="0.25">
      <c r="B40" t="s">
        <v>35</v>
      </c>
    </row>
    <row r="42" spans="1:12" ht="13.8" x14ac:dyDescent="0.25">
      <c r="B42" s="39" t="s">
        <v>43</v>
      </c>
      <c r="C42" s="39" t="s">
        <v>44</v>
      </c>
    </row>
    <row r="43" spans="1:12" x14ac:dyDescent="0.25">
      <c r="A43" s="4" t="s">
        <v>36</v>
      </c>
      <c r="B43" s="37">
        <v>5800</v>
      </c>
      <c r="C43" s="37">
        <v>119</v>
      </c>
      <c r="D43" s="4"/>
      <c r="E43" s="4"/>
      <c r="F43" s="4"/>
      <c r="G43" s="4"/>
      <c r="H43" s="4"/>
    </row>
    <row r="44" spans="1:12" x14ac:dyDescent="0.25">
      <c r="A44" s="4" t="s">
        <v>37</v>
      </c>
      <c r="B44" s="24"/>
      <c r="C44" s="24"/>
      <c r="D44" s="154" t="s">
        <v>625</v>
      </c>
      <c r="E44" s="154"/>
      <c r="F44" s="154"/>
      <c r="G44" s="154"/>
      <c r="H44" s="154"/>
      <c r="I44" s="80"/>
    </row>
    <row r="45" spans="1:12" x14ac:dyDescent="0.25">
      <c r="A45" s="4" t="s">
        <v>38</v>
      </c>
      <c r="B45" s="24"/>
      <c r="C45" s="24"/>
      <c r="D45" s="154" t="s">
        <v>45</v>
      </c>
      <c r="E45" s="154"/>
      <c r="F45" s="154"/>
      <c r="G45" s="154"/>
      <c r="H45" s="154"/>
      <c r="I45" s="80"/>
    </row>
    <row r="46" spans="1:12" x14ac:dyDescent="0.25">
      <c r="A46" s="4" t="s">
        <v>39</v>
      </c>
      <c r="B46" s="24"/>
      <c r="C46" s="24"/>
      <c r="D46" s="154" t="s">
        <v>46</v>
      </c>
      <c r="E46" s="154"/>
      <c r="F46" s="154"/>
      <c r="G46" s="154"/>
      <c r="H46" s="154"/>
      <c r="I46" s="80"/>
    </row>
    <row r="47" spans="1:12" x14ac:dyDescent="0.25">
      <c r="A47" s="4" t="s">
        <v>40</v>
      </c>
      <c r="B47" s="24"/>
      <c r="C47" s="24"/>
      <c r="D47" s="154" t="s">
        <v>47</v>
      </c>
      <c r="E47" s="154"/>
      <c r="F47" s="154"/>
      <c r="G47" s="154"/>
      <c r="H47" s="154"/>
      <c r="I47" s="80"/>
    </row>
    <row r="48" spans="1:12" x14ac:dyDescent="0.25">
      <c r="A48" s="4" t="s">
        <v>41</v>
      </c>
      <c r="B48" s="24"/>
      <c r="C48" s="24"/>
      <c r="D48" s="154" t="s">
        <v>48</v>
      </c>
      <c r="E48" s="154"/>
      <c r="F48" s="154"/>
      <c r="G48" s="154"/>
      <c r="H48" s="154"/>
      <c r="I48" s="80"/>
    </row>
    <row r="49" spans="1:22" x14ac:dyDescent="0.25">
      <c r="A49" s="4" t="s">
        <v>42</v>
      </c>
      <c r="B49" s="24"/>
      <c r="C49" s="24"/>
      <c r="D49" s="154" t="s">
        <v>49</v>
      </c>
      <c r="E49" s="154"/>
      <c r="F49" s="154"/>
      <c r="G49" s="154"/>
      <c r="H49" s="154"/>
      <c r="I49" s="80"/>
    </row>
    <row r="50" spans="1:22" x14ac:dyDescent="0.25">
      <c r="A50" s="4"/>
      <c r="B50" s="38" t="s">
        <v>43</v>
      </c>
      <c r="C50" s="38" t="s">
        <v>44</v>
      </c>
      <c r="D50" s="4"/>
      <c r="E50" s="4"/>
      <c r="F50" s="4"/>
      <c r="G50" s="4"/>
      <c r="H50" s="4"/>
    </row>
    <row r="51" spans="1:22" ht="13.8" x14ac:dyDescent="0.25">
      <c r="A51" s="13" t="s">
        <v>52</v>
      </c>
      <c r="B51" s="39">
        <f>B43+B44+B45+B46+B47+B48+B49</f>
        <v>5800</v>
      </c>
      <c r="C51" s="39">
        <f>C43+C44+C45+C46+C47+C48+C49</f>
        <v>119</v>
      </c>
    </row>
    <row r="54" spans="1:22" ht="15.6" x14ac:dyDescent="0.3">
      <c r="A54" s="17" t="s">
        <v>54</v>
      </c>
      <c r="B54" s="7" t="s">
        <v>55</v>
      </c>
    </row>
    <row r="56" spans="1:22" x14ac:dyDescent="0.25">
      <c r="B56" t="s">
        <v>56</v>
      </c>
    </row>
    <row r="58" spans="1:22" ht="13.8" x14ac:dyDescent="0.25">
      <c r="I58" s="63"/>
      <c r="J58" s="63"/>
    </row>
    <row r="59" spans="1:22" x14ac:dyDescent="0.25">
      <c r="A59" t="s">
        <v>612</v>
      </c>
      <c r="I59" s="36"/>
      <c r="J59" s="160"/>
    </row>
    <row r="60" spans="1:22" x14ac:dyDescent="0.25">
      <c r="I60" s="36"/>
      <c r="J60" s="160"/>
    </row>
    <row r="61" spans="1:22" ht="15.6" x14ac:dyDescent="0.3">
      <c r="A61" t="s">
        <v>57</v>
      </c>
      <c r="B61" s="46">
        <f>G25</f>
        <v>0</v>
      </c>
      <c r="C61" s="42" t="s">
        <v>59</v>
      </c>
      <c r="I61" s="36"/>
      <c r="J61" s="160"/>
      <c r="K61" s="5" t="s">
        <v>600</v>
      </c>
      <c r="L61" s="5" t="s">
        <v>613</v>
      </c>
      <c r="N61" s="153" t="s">
        <v>611</v>
      </c>
      <c r="O61" s="153"/>
      <c r="P61" s="153"/>
      <c r="Q61" s="153"/>
      <c r="R61" s="153"/>
      <c r="S61" s="153"/>
      <c r="T61" s="153"/>
      <c r="U61" s="153"/>
      <c r="V61" s="153"/>
    </row>
    <row r="62" spans="1:22" ht="15.6" x14ac:dyDescent="0.3">
      <c r="A62" t="s">
        <v>58</v>
      </c>
      <c r="B62" s="47"/>
      <c r="C62" s="42" t="s">
        <v>60</v>
      </c>
      <c r="D62" s="169" t="s">
        <v>647</v>
      </c>
      <c r="E62" s="169"/>
      <c r="F62" s="169"/>
      <c r="G62" s="169"/>
      <c r="H62" s="169"/>
      <c r="I62" s="36"/>
      <c r="J62" s="160"/>
      <c r="K62" s="5" t="s">
        <v>601</v>
      </c>
      <c r="L62" s="5">
        <v>50</v>
      </c>
      <c r="N62" s="153"/>
      <c r="O62" s="153"/>
      <c r="P62" s="153"/>
      <c r="Q62" s="153"/>
      <c r="R62" s="153"/>
      <c r="S62" s="153"/>
      <c r="T62" s="153"/>
      <c r="U62" s="153"/>
      <c r="V62" s="153"/>
    </row>
    <row r="63" spans="1:22" x14ac:dyDescent="0.25">
      <c r="A63" t="s">
        <v>597</v>
      </c>
      <c r="B63" s="45">
        <f>(1.396*((B23*B25)/100)+(0.000195*((B23*B25)/100)))*1000</f>
        <v>0</v>
      </c>
      <c r="C63" s="42" t="s">
        <v>598</v>
      </c>
      <c r="F63" s="153"/>
      <c r="G63" s="153"/>
      <c r="H63" s="153"/>
      <c r="I63" s="36"/>
      <c r="J63" s="160"/>
      <c r="K63" s="5" t="s">
        <v>602</v>
      </c>
      <c r="L63" s="5">
        <v>52</v>
      </c>
      <c r="P63" s="123"/>
      <c r="Q63" s="123"/>
      <c r="R63" s="123"/>
      <c r="S63" s="123"/>
    </row>
    <row r="64" spans="1:22" x14ac:dyDescent="0.25">
      <c r="C64" s="41"/>
      <c r="F64" s="153"/>
      <c r="G64" s="153"/>
      <c r="H64" s="153"/>
      <c r="I64" s="36"/>
      <c r="J64" s="160"/>
      <c r="K64" s="5" t="s">
        <v>603</v>
      </c>
      <c r="L64" s="5">
        <v>53</v>
      </c>
    </row>
    <row r="65" spans="1:20" ht="13.8" x14ac:dyDescent="0.25">
      <c r="A65" s="18"/>
      <c r="B65" s="39" t="s">
        <v>43</v>
      </c>
      <c r="C65" s="43" t="s">
        <v>44</v>
      </c>
      <c r="I65" s="36"/>
      <c r="J65" s="160"/>
      <c r="K65" s="5" t="s">
        <v>604</v>
      </c>
      <c r="L65" s="5">
        <v>55</v>
      </c>
    </row>
    <row r="66" spans="1:20" ht="13.8" x14ac:dyDescent="0.25">
      <c r="A66" s="16" t="s">
        <v>61</v>
      </c>
      <c r="B66" s="44">
        <f>B61*B62</f>
        <v>0</v>
      </c>
      <c r="C66" s="44">
        <f>B63+C51</f>
        <v>119</v>
      </c>
      <c r="K66" s="5" t="s">
        <v>605</v>
      </c>
      <c r="L66" s="5">
        <v>56</v>
      </c>
    </row>
    <row r="67" spans="1:20" ht="13.8" x14ac:dyDescent="0.25">
      <c r="A67" s="16"/>
      <c r="B67" s="62"/>
      <c r="C67" s="62"/>
      <c r="K67" s="5" t="s">
        <v>606</v>
      </c>
      <c r="L67" s="5">
        <v>56</v>
      </c>
    </row>
    <row r="69" spans="1:20" x14ac:dyDescent="0.25">
      <c r="B69" s="38" t="s">
        <v>43</v>
      </c>
      <c r="C69" s="38" t="s">
        <v>44</v>
      </c>
    </row>
    <row r="70" spans="1:20" ht="15.6" x14ac:dyDescent="0.3">
      <c r="A70" s="16" t="s">
        <v>62</v>
      </c>
      <c r="B70" s="61">
        <f>B51+B66</f>
        <v>5800</v>
      </c>
      <c r="C70" s="61">
        <f>C51+C66</f>
        <v>238</v>
      </c>
      <c r="D70" t="s">
        <v>64</v>
      </c>
    </row>
    <row r="75" spans="1:20" ht="15.6" x14ac:dyDescent="0.3">
      <c r="A75" s="17" t="s">
        <v>15</v>
      </c>
      <c r="B75" s="7" t="s">
        <v>65</v>
      </c>
    </row>
    <row r="76" spans="1:20" ht="15.6" x14ac:dyDescent="0.3">
      <c r="A76" s="17"/>
      <c r="B76" s="7"/>
    </row>
    <row r="79" spans="1:20" x14ac:dyDescent="0.25">
      <c r="A79" s="13" t="s">
        <v>66</v>
      </c>
      <c r="B79" s="9" t="s">
        <v>67</v>
      </c>
      <c r="C79" s="9" t="s">
        <v>68</v>
      </c>
      <c r="D79" s="38" t="s">
        <v>8</v>
      </c>
      <c r="E79" s="9" t="s">
        <v>69</v>
      </c>
      <c r="F79" s="38" t="s">
        <v>70</v>
      </c>
      <c r="G79" s="9" t="s">
        <v>71</v>
      </c>
      <c r="H79" s="38" t="s">
        <v>72</v>
      </c>
      <c r="I79" s="9" t="s">
        <v>73</v>
      </c>
      <c r="J79" s="38" t="s">
        <v>74</v>
      </c>
      <c r="K79" s="9" t="s">
        <v>75</v>
      </c>
      <c r="L79" s="38" t="s">
        <v>76</v>
      </c>
      <c r="M79" s="9" t="s">
        <v>77</v>
      </c>
      <c r="N79" s="38" t="s">
        <v>78</v>
      </c>
      <c r="O79" s="48" t="s">
        <v>501</v>
      </c>
      <c r="P79" s="38" t="s">
        <v>79</v>
      </c>
      <c r="Q79" s="9" t="s">
        <v>80</v>
      </c>
      <c r="R79" s="38" t="s">
        <v>81</v>
      </c>
      <c r="S79" s="49"/>
      <c r="T79" s="38" t="s">
        <v>82</v>
      </c>
    </row>
    <row r="80" spans="1:20" x14ac:dyDescent="0.25">
      <c r="B80" s="64"/>
      <c r="C80" s="64"/>
      <c r="D80" s="65"/>
      <c r="E80" s="64"/>
      <c r="F80" s="65"/>
      <c r="G80" s="64"/>
      <c r="H80" s="65"/>
      <c r="I80" s="64"/>
      <c r="J80" s="65"/>
      <c r="K80" s="64"/>
      <c r="L80" s="65"/>
      <c r="M80" s="64"/>
      <c r="N80" s="65"/>
      <c r="O80" s="66"/>
      <c r="P80" s="65"/>
      <c r="Q80" s="64"/>
      <c r="R80" s="65"/>
      <c r="S80" s="67"/>
      <c r="T80" s="4"/>
    </row>
    <row r="81" spans="1:20" x14ac:dyDescent="0.25">
      <c r="A81" s="28" t="s">
        <v>83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6"/>
      <c r="T81" s="5"/>
    </row>
    <row r="82" spans="1:20" x14ac:dyDescent="0.25">
      <c r="A82" s="2" t="s">
        <v>609</v>
      </c>
      <c r="B82" s="8"/>
      <c r="C82" s="8"/>
      <c r="D82" s="50">
        <f>B82*C82/100</f>
        <v>0</v>
      </c>
      <c r="E82" s="51"/>
      <c r="F82" s="40">
        <f>D82*E82</f>
        <v>0</v>
      </c>
      <c r="G82" s="51"/>
      <c r="H82" s="40">
        <f>D82*G82</f>
        <v>0</v>
      </c>
      <c r="I82" s="51"/>
      <c r="J82" s="40">
        <f>D82*I82</f>
        <v>0</v>
      </c>
      <c r="K82" s="51"/>
      <c r="L82" s="40">
        <f>D82*K82</f>
        <v>0</v>
      </c>
      <c r="M82" s="52"/>
      <c r="N82" s="50">
        <f>D82*M82</f>
        <v>0</v>
      </c>
      <c r="O82" s="53"/>
      <c r="P82" s="54" t="e">
        <f>(D82/D101)*O82</f>
        <v>#DIV/0!</v>
      </c>
      <c r="Q82" s="11"/>
      <c r="R82" s="55">
        <f>D82*Q82</f>
        <v>0</v>
      </c>
      <c r="S82" s="56"/>
      <c r="T82" s="40">
        <f t="shared" ref="T82:T100" si="0">L82/6.25</f>
        <v>0</v>
      </c>
    </row>
    <row r="83" spans="1:20" x14ac:dyDescent="0.25">
      <c r="A83" s="2" t="s">
        <v>607</v>
      </c>
      <c r="B83" s="8"/>
      <c r="C83" s="8"/>
      <c r="D83" s="50">
        <f t="shared" ref="D83:D100" si="1">B83*C83/100</f>
        <v>0</v>
      </c>
      <c r="E83" s="51"/>
      <c r="F83" s="40">
        <f t="shared" ref="F83:F100" si="2">D83*E83</f>
        <v>0</v>
      </c>
      <c r="G83" s="51"/>
      <c r="H83" s="40">
        <f t="shared" ref="H83:H100" si="3">D83*G83</f>
        <v>0</v>
      </c>
      <c r="I83" s="51"/>
      <c r="J83" s="40">
        <f t="shared" ref="J83:J100" si="4">D83*I83</f>
        <v>0</v>
      </c>
      <c r="K83" s="51"/>
      <c r="L83" s="40">
        <f t="shared" ref="L83:L100" si="5">D83*K83</f>
        <v>0</v>
      </c>
      <c r="M83" s="52"/>
      <c r="N83" s="50">
        <f t="shared" ref="N83:N100" si="6">D83*M83</f>
        <v>0</v>
      </c>
      <c r="O83" s="53"/>
      <c r="P83" s="54" t="e">
        <f>(D83/D101)*O83</f>
        <v>#DIV/0!</v>
      </c>
      <c r="Q83" s="11"/>
      <c r="R83" s="55">
        <f t="shared" ref="R83:R100" si="7">D83*Q83</f>
        <v>0</v>
      </c>
      <c r="S83" s="56"/>
      <c r="T83" s="40">
        <f t="shared" si="0"/>
        <v>0</v>
      </c>
    </row>
    <row r="84" spans="1:20" x14ac:dyDescent="0.25">
      <c r="A84" s="2"/>
      <c r="B84" s="8"/>
      <c r="C84" s="8"/>
      <c r="D84" s="50">
        <f t="shared" si="1"/>
        <v>0</v>
      </c>
      <c r="E84" s="51"/>
      <c r="F84" s="40">
        <f t="shared" si="2"/>
        <v>0</v>
      </c>
      <c r="G84" s="51"/>
      <c r="H84" s="40">
        <f t="shared" si="3"/>
        <v>0</v>
      </c>
      <c r="I84" s="51"/>
      <c r="J84" s="40">
        <f t="shared" si="4"/>
        <v>0</v>
      </c>
      <c r="K84" s="51"/>
      <c r="L84" s="40">
        <f t="shared" si="5"/>
        <v>0</v>
      </c>
      <c r="M84" s="52"/>
      <c r="N84" s="50">
        <f t="shared" si="6"/>
        <v>0</v>
      </c>
      <c r="O84" s="53"/>
      <c r="P84" s="54" t="e">
        <f>(D84/D101)*O84</f>
        <v>#DIV/0!</v>
      </c>
      <c r="Q84" s="11"/>
      <c r="R84" s="55">
        <f t="shared" si="7"/>
        <v>0</v>
      </c>
      <c r="S84" s="56"/>
      <c r="T84" s="40">
        <f t="shared" si="0"/>
        <v>0</v>
      </c>
    </row>
    <row r="85" spans="1:20" x14ac:dyDescent="0.25">
      <c r="A85" s="2"/>
      <c r="B85" s="8"/>
      <c r="C85" s="8"/>
      <c r="D85" s="50">
        <f t="shared" si="1"/>
        <v>0</v>
      </c>
      <c r="E85" s="51"/>
      <c r="F85" s="40">
        <f t="shared" si="2"/>
        <v>0</v>
      </c>
      <c r="G85" s="51"/>
      <c r="H85" s="40">
        <f t="shared" si="3"/>
        <v>0</v>
      </c>
      <c r="I85" s="51"/>
      <c r="J85" s="40">
        <f t="shared" si="4"/>
        <v>0</v>
      </c>
      <c r="K85" s="51"/>
      <c r="L85" s="40">
        <f t="shared" si="5"/>
        <v>0</v>
      </c>
      <c r="M85" s="52"/>
      <c r="N85" s="50">
        <f t="shared" si="6"/>
        <v>0</v>
      </c>
      <c r="O85" s="53"/>
      <c r="P85" s="54" t="e">
        <f>(D85/D101)*O85</f>
        <v>#DIV/0!</v>
      </c>
      <c r="Q85" s="11"/>
      <c r="R85" s="55">
        <f t="shared" si="7"/>
        <v>0</v>
      </c>
      <c r="S85" s="56"/>
      <c r="T85" s="40">
        <f t="shared" si="0"/>
        <v>0</v>
      </c>
    </row>
    <row r="86" spans="1:20" x14ac:dyDescent="0.25">
      <c r="A86" s="2"/>
      <c r="B86" s="8"/>
      <c r="C86" s="8"/>
      <c r="D86" s="50">
        <f t="shared" si="1"/>
        <v>0</v>
      </c>
      <c r="E86" s="51"/>
      <c r="F86" s="40">
        <f t="shared" si="2"/>
        <v>0</v>
      </c>
      <c r="G86" s="51"/>
      <c r="H86" s="40">
        <f t="shared" si="3"/>
        <v>0</v>
      </c>
      <c r="I86" s="51"/>
      <c r="J86" s="40">
        <f t="shared" si="4"/>
        <v>0</v>
      </c>
      <c r="K86" s="51"/>
      <c r="L86" s="40">
        <f t="shared" si="5"/>
        <v>0</v>
      </c>
      <c r="M86" s="52"/>
      <c r="N86" s="50">
        <f t="shared" si="6"/>
        <v>0</v>
      </c>
      <c r="O86" s="53"/>
      <c r="P86" s="54" t="e">
        <f>(D86/D101)*O86</f>
        <v>#DIV/0!</v>
      </c>
      <c r="Q86" s="11"/>
      <c r="R86" s="55">
        <f t="shared" si="7"/>
        <v>0</v>
      </c>
      <c r="S86" s="56"/>
      <c r="T86" s="40">
        <f t="shared" si="0"/>
        <v>0</v>
      </c>
    </row>
    <row r="87" spans="1:20" x14ac:dyDescent="0.25">
      <c r="A87" s="2"/>
      <c r="B87" s="8"/>
      <c r="C87" s="8"/>
      <c r="D87" s="50">
        <f t="shared" si="1"/>
        <v>0</v>
      </c>
      <c r="E87" s="51"/>
      <c r="F87" s="40">
        <f t="shared" si="2"/>
        <v>0</v>
      </c>
      <c r="G87" s="51"/>
      <c r="H87" s="40">
        <f t="shared" si="3"/>
        <v>0</v>
      </c>
      <c r="I87" s="51"/>
      <c r="J87" s="40">
        <f t="shared" si="4"/>
        <v>0</v>
      </c>
      <c r="K87" s="51"/>
      <c r="L87" s="40">
        <f t="shared" si="5"/>
        <v>0</v>
      </c>
      <c r="M87" s="52"/>
      <c r="N87" s="50">
        <f t="shared" si="6"/>
        <v>0</v>
      </c>
      <c r="O87" s="53"/>
      <c r="P87" s="54" t="e">
        <f>(D87/D101)*O87</f>
        <v>#DIV/0!</v>
      </c>
      <c r="Q87" s="11"/>
      <c r="R87" s="55">
        <f t="shared" si="7"/>
        <v>0</v>
      </c>
      <c r="S87" s="56"/>
      <c r="T87" s="40">
        <f t="shared" si="0"/>
        <v>0</v>
      </c>
    </row>
    <row r="88" spans="1:20" x14ac:dyDescent="0.25">
      <c r="A88" s="28" t="s">
        <v>84</v>
      </c>
      <c r="B88" s="8"/>
      <c r="C88" s="8"/>
      <c r="D88" s="50">
        <f t="shared" si="1"/>
        <v>0</v>
      </c>
      <c r="E88" s="51"/>
      <c r="F88" s="40">
        <f t="shared" si="2"/>
        <v>0</v>
      </c>
      <c r="G88" s="51"/>
      <c r="H88" s="40">
        <f t="shared" si="3"/>
        <v>0</v>
      </c>
      <c r="I88" s="51"/>
      <c r="J88" s="40">
        <f t="shared" si="4"/>
        <v>0</v>
      </c>
      <c r="K88" s="51"/>
      <c r="L88" s="40">
        <f t="shared" si="5"/>
        <v>0</v>
      </c>
      <c r="M88" s="52"/>
      <c r="N88" s="50">
        <f t="shared" si="6"/>
        <v>0</v>
      </c>
      <c r="O88" s="53"/>
      <c r="P88" s="54" t="e">
        <f>(D88/D101)*O88</f>
        <v>#DIV/0!</v>
      </c>
      <c r="Q88" s="11"/>
      <c r="R88" s="55">
        <f t="shared" si="7"/>
        <v>0</v>
      </c>
      <c r="S88" s="56"/>
      <c r="T88" s="40">
        <f t="shared" si="0"/>
        <v>0</v>
      </c>
    </row>
    <row r="89" spans="1:20" x14ac:dyDescent="0.25">
      <c r="A89" s="2"/>
      <c r="B89" s="8"/>
      <c r="C89" s="8"/>
      <c r="D89" s="50">
        <f t="shared" si="1"/>
        <v>0</v>
      </c>
      <c r="E89" s="51"/>
      <c r="F89" s="40">
        <f t="shared" si="2"/>
        <v>0</v>
      </c>
      <c r="G89" s="51"/>
      <c r="H89" s="40">
        <f t="shared" si="3"/>
        <v>0</v>
      </c>
      <c r="I89" s="51"/>
      <c r="J89" s="40">
        <f t="shared" si="4"/>
        <v>0</v>
      </c>
      <c r="K89" s="51"/>
      <c r="L89" s="40">
        <f t="shared" si="5"/>
        <v>0</v>
      </c>
      <c r="M89" s="52"/>
      <c r="N89" s="50">
        <f t="shared" si="6"/>
        <v>0</v>
      </c>
      <c r="O89" s="53"/>
      <c r="P89" s="54" t="e">
        <f>(D89/D101)*O89</f>
        <v>#DIV/0!</v>
      </c>
      <c r="Q89" s="11"/>
      <c r="R89" s="55">
        <f t="shared" si="7"/>
        <v>0</v>
      </c>
      <c r="S89" s="56"/>
      <c r="T89" s="40">
        <f t="shared" si="0"/>
        <v>0</v>
      </c>
    </row>
    <row r="90" spans="1:20" x14ac:dyDescent="0.25">
      <c r="A90" s="2"/>
      <c r="B90" s="8"/>
      <c r="C90" s="8"/>
      <c r="D90" s="50">
        <f t="shared" si="1"/>
        <v>0</v>
      </c>
      <c r="E90" s="51"/>
      <c r="F90" s="40">
        <f t="shared" si="2"/>
        <v>0</v>
      </c>
      <c r="G90" s="51"/>
      <c r="H90" s="40">
        <f t="shared" si="3"/>
        <v>0</v>
      </c>
      <c r="I90" s="51"/>
      <c r="J90" s="40">
        <f t="shared" si="4"/>
        <v>0</v>
      </c>
      <c r="K90" s="51"/>
      <c r="L90" s="40">
        <f t="shared" si="5"/>
        <v>0</v>
      </c>
      <c r="M90" s="52"/>
      <c r="N90" s="50">
        <f t="shared" si="6"/>
        <v>0</v>
      </c>
      <c r="O90" s="53"/>
      <c r="P90" s="54" t="e">
        <f>(D90/D101)*O90</f>
        <v>#DIV/0!</v>
      </c>
      <c r="Q90" s="11"/>
      <c r="R90" s="55">
        <f t="shared" si="7"/>
        <v>0</v>
      </c>
      <c r="S90" s="56"/>
      <c r="T90" s="40">
        <f t="shared" si="0"/>
        <v>0</v>
      </c>
    </row>
    <row r="91" spans="1:20" x14ac:dyDescent="0.25">
      <c r="A91" s="2"/>
      <c r="B91" s="8"/>
      <c r="C91" s="8"/>
      <c r="D91" s="50">
        <f t="shared" si="1"/>
        <v>0</v>
      </c>
      <c r="E91" s="51"/>
      <c r="F91" s="40">
        <f t="shared" si="2"/>
        <v>0</v>
      </c>
      <c r="G91" s="51"/>
      <c r="H91" s="40">
        <f t="shared" si="3"/>
        <v>0</v>
      </c>
      <c r="I91" s="51"/>
      <c r="J91" s="40">
        <f t="shared" si="4"/>
        <v>0</v>
      </c>
      <c r="K91" s="51"/>
      <c r="L91" s="40">
        <f t="shared" si="5"/>
        <v>0</v>
      </c>
      <c r="M91" s="52"/>
      <c r="N91" s="50">
        <f t="shared" si="6"/>
        <v>0</v>
      </c>
      <c r="O91" s="53"/>
      <c r="P91" s="54" t="e">
        <f>(D91/D101)*O91</f>
        <v>#DIV/0!</v>
      </c>
      <c r="Q91" s="11"/>
      <c r="R91" s="55">
        <f t="shared" si="7"/>
        <v>0</v>
      </c>
      <c r="S91" s="56"/>
      <c r="T91" s="40">
        <f t="shared" si="0"/>
        <v>0</v>
      </c>
    </row>
    <row r="92" spans="1:20" x14ac:dyDescent="0.25">
      <c r="A92" s="2"/>
      <c r="B92" s="8"/>
      <c r="C92" s="8"/>
      <c r="D92" s="50">
        <f t="shared" si="1"/>
        <v>0</v>
      </c>
      <c r="E92" s="51"/>
      <c r="F92" s="40">
        <f t="shared" si="2"/>
        <v>0</v>
      </c>
      <c r="G92" s="51"/>
      <c r="H92" s="40">
        <f t="shared" si="3"/>
        <v>0</v>
      </c>
      <c r="I92" s="51"/>
      <c r="J92" s="40">
        <f t="shared" si="4"/>
        <v>0</v>
      </c>
      <c r="K92" s="51"/>
      <c r="L92" s="40">
        <f t="shared" si="5"/>
        <v>0</v>
      </c>
      <c r="M92" s="52"/>
      <c r="N92" s="50">
        <f t="shared" si="6"/>
        <v>0</v>
      </c>
      <c r="O92" s="53"/>
      <c r="P92" s="54" t="e">
        <f>(D92/D101)*O92</f>
        <v>#DIV/0!</v>
      </c>
      <c r="Q92" s="11"/>
      <c r="R92" s="55">
        <f t="shared" si="7"/>
        <v>0</v>
      </c>
      <c r="S92" s="56"/>
      <c r="T92" s="40">
        <f t="shared" si="0"/>
        <v>0</v>
      </c>
    </row>
    <row r="93" spans="1:20" x14ac:dyDescent="0.25">
      <c r="A93" s="2"/>
      <c r="B93" s="8"/>
      <c r="C93" s="8"/>
      <c r="D93" s="50">
        <f t="shared" si="1"/>
        <v>0</v>
      </c>
      <c r="E93" s="51"/>
      <c r="F93" s="40">
        <f t="shared" si="2"/>
        <v>0</v>
      </c>
      <c r="G93" s="51"/>
      <c r="H93" s="40">
        <f t="shared" si="3"/>
        <v>0</v>
      </c>
      <c r="I93" s="51"/>
      <c r="J93" s="40">
        <f t="shared" si="4"/>
        <v>0</v>
      </c>
      <c r="K93" s="51"/>
      <c r="L93" s="40">
        <f t="shared" si="5"/>
        <v>0</v>
      </c>
      <c r="M93" s="52"/>
      <c r="N93" s="50">
        <f t="shared" si="6"/>
        <v>0</v>
      </c>
      <c r="O93" s="53"/>
      <c r="P93" s="54" t="e">
        <f>(D93/D101)*O93</f>
        <v>#DIV/0!</v>
      </c>
      <c r="Q93" s="11"/>
      <c r="R93" s="55">
        <f t="shared" si="7"/>
        <v>0</v>
      </c>
      <c r="S93" s="56"/>
      <c r="T93" s="40">
        <f t="shared" si="0"/>
        <v>0</v>
      </c>
    </row>
    <row r="94" spans="1:20" x14ac:dyDescent="0.25">
      <c r="A94" s="28" t="s">
        <v>85</v>
      </c>
      <c r="B94" s="8"/>
      <c r="C94" s="8"/>
      <c r="D94" s="50">
        <f t="shared" si="1"/>
        <v>0</v>
      </c>
      <c r="E94" s="51"/>
      <c r="F94" s="40">
        <f t="shared" si="2"/>
        <v>0</v>
      </c>
      <c r="G94" s="51"/>
      <c r="H94" s="40">
        <f t="shared" si="3"/>
        <v>0</v>
      </c>
      <c r="I94" s="51"/>
      <c r="J94" s="40">
        <f t="shared" si="4"/>
        <v>0</v>
      </c>
      <c r="K94" s="51"/>
      <c r="L94" s="40">
        <f t="shared" si="5"/>
        <v>0</v>
      </c>
      <c r="M94" s="52"/>
      <c r="N94" s="50">
        <f t="shared" si="6"/>
        <v>0</v>
      </c>
      <c r="O94" s="53"/>
      <c r="P94" s="54" t="e">
        <f>(D94/D101)*O94</f>
        <v>#DIV/0!</v>
      </c>
      <c r="Q94" s="11"/>
      <c r="R94" s="55">
        <f t="shared" si="7"/>
        <v>0</v>
      </c>
      <c r="S94" s="56"/>
      <c r="T94" s="40">
        <f t="shared" si="0"/>
        <v>0</v>
      </c>
    </row>
    <row r="95" spans="1:20" x14ac:dyDescent="0.25">
      <c r="A95" s="2" t="s">
        <v>645</v>
      </c>
      <c r="B95" s="8"/>
      <c r="C95" s="8"/>
      <c r="D95" s="50">
        <f t="shared" si="1"/>
        <v>0</v>
      </c>
      <c r="E95" s="51"/>
      <c r="F95" s="40">
        <f t="shared" si="2"/>
        <v>0</v>
      </c>
      <c r="G95" s="51"/>
      <c r="H95" s="40">
        <f t="shared" si="3"/>
        <v>0</v>
      </c>
      <c r="I95" s="51"/>
      <c r="J95" s="40">
        <f t="shared" si="4"/>
        <v>0</v>
      </c>
      <c r="K95" s="51"/>
      <c r="L95" s="40">
        <f t="shared" si="5"/>
        <v>0</v>
      </c>
      <c r="M95" s="52"/>
      <c r="N95" s="50">
        <f t="shared" si="6"/>
        <v>0</v>
      </c>
      <c r="O95" s="53"/>
      <c r="P95" s="54" t="e">
        <f>(D95/D101)*O95</f>
        <v>#DIV/0!</v>
      </c>
      <c r="Q95" s="11"/>
      <c r="R95" s="55">
        <f t="shared" si="7"/>
        <v>0</v>
      </c>
      <c r="S95" s="56"/>
      <c r="T95" s="40">
        <f t="shared" si="0"/>
        <v>0</v>
      </c>
    </row>
    <row r="96" spans="1:20" x14ac:dyDescent="0.25">
      <c r="A96" s="2"/>
      <c r="B96" s="8"/>
      <c r="C96" s="8"/>
      <c r="D96" s="50">
        <f t="shared" si="1"/>
        <v>0</v>
      </c>
      <c r="E96" s="51"/>
      <c r="F96" s="40">
        <f t="shared" si="2"/>
        <v>0</v>
      </c>
      <c r="G96" s="51"/>
      <c r="H96" s="40">
        <f t="shared" si="3"/>
        <v>0</v>
      </c>
      <c r="I96" s="51"/>
      <c r="J96" s="40">
        <f t="shared" si="4"/>
        <v>0</v>
      </c>
      <c r="K96" s="51"/>
      <c r="L96" s="40">
        <f t="shared" si="5"/>
        <v>0</v>
      </c>
      <c r="M96" s="52"/>
      <c r="N96" s="50">
        <f t="shared" si="6"/>
        <v>0</v>
      </c>
      <c r="O96" s="53"/>
      <c r="P96" s="54" t="e">
        <f>(D96/D101)*O96</f>
        <v>#DIV/0!</v>
      </c>
      <c r="Q96" s="11"/>
      <c r="R96" s="55">
        <f t="shared" si="7"/>
        <v>0</v>
      </c>
      <c r="S96" s="56"/>
      <c r="T96" s="40">
        <f t="shared" si="0"/>
        <v>0</v>
      </c>
    </row>
    <row r="97" spans="1:21" x14ac:dyDescent="0.25">
      <c r="A97" s="2"/>
      <c r="B97" s="8"/>
      <c r="C97" s="8"/>
      <c r="D97" s="50">
        <f t="shared" si="1"/>
        <v>0</v>
      </c>
      <c r="E97" s="51"/>
      <c r="F97" s="40">
        <f t="shared" si="2"/>
        <v>0</v>
      </c>
      <c r="G97" s="51"/>
      <c r="H97" s="40">
        <f t="shared" si="3"/>
        <v>0</v>
      </c>
      <c r="I97" s="51"/>
      <c r="J97" s="40">
        <f t="shared" si="4"/>
        <v>0</v>
      </c>
      <c r="K97" s="51"/>
      <c r="L97" s="40">
        <f>D97*K97</f>
        <v>0</v>
      </c>
      <c r="M97" s="52"/>
      <c r="N97" s="50">
        <f t="shared" si="6"/>
        <v>0</v>
      </c>
      <c r="O97" s="53"/>
      <c r="P97" s="54" t="e">
        <f>(D97/D101)*O97</f>
        <v>#DIV/0!</v>
      </c>
      <c r="Q97" s="11"/>
      <c r="R97" s="55">
        <f t="shared" si="7"/>
        <v>0</v>
      </c>
      <c r="S97" s="56"/>
      <c r="T97" s="40">
        <f t="shared" si="0"/>
        <v>0</v>
      </c>
    </row>
    <row r="98" spans="1:21" x14ac:dyDescent="0.25">
      <c r="A98" s="2"/>
      <c r="B98" s="8"/>
      <c r="C98" s="8"/>
      <c r="D98" s="50">
        <f t="shared" si="1"/>
        <v>0</v>
      </c>
      <c r="E98" s="51"/>
      <c r="F98" s="40">
        <f t="shared" si="2"/>
        <v>0</v>
      </c>
      <c r="G98" s="51"/>
      <c r="H98" s="40">
        <f t="shared" si="3"/>
        <v>0</v>
      </c>
      <c r="I98" s="51"/>
      <c r="J98" s="40">
        <f t="shared" si="4"/>
        <v>0</v>
      </c>
      <c r="K98" s="51"/>
      <c r="L98" s="40">
        <f t="shared" si="5"/>
        <v>0</v>
      </c>
      <c r="M98" s="52"/>
      <c r="N98" s="50">
        <f t="shared" si="6"/>
        <v>0</v>
      </c>
      <c r="O98" s="53"/>
      <c r="P98" s="54" t="e">
        <f>(D98/D101)*O98</f>
        <v>#DIV/0!</v>
      </c>
      <c r="Q98" s="11"/>
      <c r="R98" s="55">
        <f t="shared" si="7"/>
        <v>0</v>
      </c>
      <c r="S98" s="56"/>
      <c r="T98" s="40">
        <f t="shared" si="0"/>
        <v>0</v>
      </c>
    </row>
    <row r="99" spans="1:21" x14ac:dyDescent="0.25">
      <c r="A99" s="2"/>
      <c r="B99" s="8"/>
      <c r="C99" s="8"/>
      <c r="D99" s="50">
        <f t="shared" si="1"/>
        <v>0</v>
      </c>
      <c r="E99" s="51"/>
      <c r="F99" s="40">
        <f t="shared" si="2"/>
        <v>0</v>
      </c>
      <c r="G99" s="51"/>
      <c r="H99" s="40">
        <f t="shared" si="3"/>
        <v>0</v>
      </c>
      <c r="I99" s="51"/>
      <c r="J99" s="40">
        <f t="shared" si="4"/>
        <v>0</v>
      </c>
      <c r="K99" s="51"/>
      <c r="L99" s="40">
        <f t="shared" si="5"/>
        <v>0</v>
      </c>
      <c r="M99" s="52"/>
      <c r="N99" s="50">
        <f t="shared" si="6"/>
        <v>0</v>
      </c>
      <c r="O99" s="53"/>
      <c r="P99" s="54" t="e">
        <f>(D99/D101)*O99</f>
        <v>#DIV/0!</v>
      </c>
      <c r="Q99" s="11"/>
      <c r="R99" s="55">
        <f t="shared" si="7"/>
        <v>0</v>
      </c>
      <c r="S99" s="56"/>
      <c r="T99" s="40">
        <f t="shared" si="0"/>
        <v>0</v>
      </c>
    </row>
    <row r="100" spans="1:21" x14ac:dyDescent="0.25">
      <c r="A100" s="2"/>
      <c r="B100" s="8"/>
      <c r="C100" s="8"/>
      <c r="D100" s="50">
        <f t="shared" si="1"/>
        <v>0</v>
      </c>
      <c r="E100" s="51"/>
      <c r="F100" s="40">
        <f t="shared" si="2"/>
        <v>0</v>
      </c>
      <c r="G100" s="51"/>
      <c r="H100" s="40">
        <f t="shared" si="3"/>
        <v>0</v>
      </c>
      <c r="I100" s="51"/>
      <c r="J100" s="40">
        <f t="shared" si="4"/>
        <v>0</v>
      </c>
      <c r="K100" s="51"/>
      <c r="L100" s="40">
        <f t="shared" si="5"/>
        <v>0</v>
      </c>
      <c r="M100" s="52"/>
      <c r="N100" s="50">
        <f t="shared" si="6"/>
        <v>0</v>
      </c>
      <c r="O100" s="53"/>
      <c r="P100" s="54" t="e">
        <f>(D100/D101)*O100</f>
        <v>#DIV/0!</v>
      </c>
      <c r="Q100" s="11"/>
      <c r="R100" s="55">
        <f t="shared" si="7"/>
        <v>0</v>
      </c>
      <c r="S100" s="56"/>
      <c r="T100" s="40">
        <f t="shared" si="0"/>
        <v>0</v>
      </c>
    </row>
    <row r="101" spans="1:21" x14ac:dyDescent="0.25">
      <c r="A101" s="28" t="s">
        <v>86</v>
      </c>
      <c r="B101" s="38">
        <f>B82+B83+B84+B85+B86+B87+B89+B91+B92+B93+B95+B96+B97+B98+B99+B100</f>
        <v>0</v>
      </c>
      <c r="C101" s="38" t="s">
        <v>87</v>
      </c>
      <c r="D101" s="57">
        <f>D82+D83+D84+D85+D86+D87+D89+D90+D91+D92+D93+D94+D95+D96+D97+D98+D99+D100</f>
        <v>0</v>
      </c>
      <c r="E101" s="45" t="s">
        <v>70</v>
      </c>
      <c r="F101" s="45">
        <f>F82+F83+F84+F85+F86+F87+F89+F90+F91+F92+F93+F94+F95+F96+F97+F98+F99+F100</f>
        <v>0</v>
      </c>
      <c r="G101" s="45" t="s">
        <v>88</v>
      </c>
      <c r="H101" s="45">
        <f>H82+H83+H84+H85+H86+H87+H89+H90+H91+H92+H93+H94+H95+H96+H97+H98+H99+H100</f>
        <v>0</v>
      </c>
      <c r="I101" s="45" t="s">
        <v>74</v>
      </c>
      <c r="J101" s="45">
        <f>J82+J83+J84+J85+J86+J87+J89+J90+J91+J92+J93+J94+J95+J96+J97+J98+J99+J100</f>
        <v>0</v>
      </c>
      <c r="K101" s="45" t="s">
        <v>89</v>
      </c>
      <c r="L101" s="45" t="e">
        <f>(L82+L83+L84+L85+L86+L87+L89+L90+L91+L92+L93+L94+L95+L96+L97+L98+L99+L100)/D101</f>
        <v>#DIV/0!</v>
      </c>
      <c r="M101" s="57" t="s">
        <v>90</v>
      </c>
      <c r="N101" s="57" t="e">
        <f>(N82+N83+N84+N85+N86+N87+N89+N90+N91+N92+N93+N94+N95+N96+N97+N98+N99+N100)/D101</f>
        <v>#DIV/0!</v>
      </c>
      <c r="O101" s="58" t="s">
        <v>91</v>
      </c>
      <c r="P101" s="59" t="e">
        <f>P82+P83+P84+P85+P86+P87+P89+P90+P91+P92+P93+P94+P95+P96+P97+P98+P99+P100</f>
        <v>#DIV/0!</v>
      </c>
      <c r="Q101" s="29" t="s">
        <v>92</v>
      </c>
      <c r="R101" s="60">
        <f>R82+R83+R84+R85+R86+R87+R89+R90+R91+R92+R93+R94+R95+R96+R97+R98+R99+R100</f>
        <v>0</v>
      </c>
      <c r="S101" s="12" t="s">
        <v>93</v>
      </c>
      <c r="T101" s="45">
        <f>T82+T83+T84+T85+T86+T87+T89+T91+T92+T93+T94+T95+T96+T97+T98+T99+T100</f>
        <v>0</v>
      </c>
    </row>
    <row r="102" spans="1:21" x14ac:dyDescent="0.25">
      <c r="E102" t="s">
        <v>634</v>
      </c>
      <c r="F102" s="45" t="e">
        <f>F101/D101</f>
        <v>#DIV/0!</v>
      </c>
      <c r="G102" t="s">
        <v>599</v>
      </c>
      <c r="H102" s="45" t="e">
        <f>H101/D101</f>
        <v>#DIV/0!</v>
      </c>
    </row>
    <row r="103" spans="1:21" x14ac:dyDescent="0.25">
      <c r="S103" s="13" t="s">
        <v>200</v>
      </c>
      <c r="T103" s="45">
        <f>((B23*B25)/0.638)</f>
        <v>0</v>
      </c>
    </row>
    <row r="104" spans="1:21" ht="17.399999999999999" x14ac:dyDescent="0.3">
      <c r="A104" s="31" t="s">
        <v>17</v>
      </c>
      <c r="B104" s="1" t="s">
        <v>94</v>
      </c>
    </row>
    <row r="105" spans="1:21" ht="15" x14ac:dyDescent="0.25">
      <c r="A105" s="32"/>
      <c r="B105" s="6" t="s">
        <v>108</v>
      </c>
      <c r="S105" t="s">
        <v>201</v>
      </c>
      <c r="T105" s="45" t="e">
        <f>T103/T101*100</f>
        <v>#DIV/0!</v>
      </c>
      <c r="U105" t="s">
        <v>202</v>
      </c>
    </row>
    <row r="106" spans="1:21" ht="15.6" x14ac:dyDescent="0.3">
      <c r="A106" s="32"/>
      <c r="B106" s="7"/>
    </row>
    <row r="107" spans="1:21" ht="13.8" x14ac:dyDescent="0.25">
      <c r="A107" t="s">
        <v>542</v>
      </c>
      <c r="G107" s="68" t="e">
        <f>B30/P101</f>
        <v>#DIV/0!</v>
      </c>
      <c r="H107" t="s">
        <v>95</v>
      </c>
      <c r="J107" t="s">
        <v>96</v>
      </c>
      <c r="L107" s="68" t="e">
        <f>G107-D101</f>
        <v>#DIV/0!</v>
      </c>
      <c r="M107" t="s">
        <v>97</v>
      </c>
    </row>
    <row r="108" spans="1:21" ht="13.8" x14ac:dyDescent="0.25">
      <c r="A108" t="s">
        <v>543</v>
      </c>
      <c r="G108" s="68">
        <f>G27-((G110+(G111*0.5))*0.44)</f>
        <v>0</v>
      </c>
      <c r="H108" t="s">
        <v>95</v>
      </c>
      <c r="L108" s="69"/>
    </row>
    <row r="109" spans="1:21" ht="13.8" x14ac:dyDescent="0.25">
      <c r="A109" t="s">
        <v>99</v>
      </c>
      <c r="G109" s="68">
        <f>D82+D83+D84+D85+D86+D87+(G111*0.5)</f>
        <v>0</v>
      </c>
      <c r="H109" t="s">
        <v>95</v>
      </c>
      <c r="J109" t="s">
        <v>96</v>
      </c>
      <c r="L109" s="68">
        <f>G108-G109</f>
        <v>0</v>
      </c>
      <c r="M109" t="s">
        <v>100</v>
      </c>
      <c r="O109" s="80" t="s">
        <v>111</v>
      </c>
      <c r="P109" s="80"/>
      <c r="Q109" s="80"/>
      <c r="R109" s="81"/>
    </row>
    <row r="110" spans="1:21" ht="13.8" x14ac:dyDescent="0.25">
      <c r="A110" t="s">
        <v>544</v>
      </c>
      <c r="G110" s="68">
        <f>D95+D96+D97+D98+D99+D100</f>
        <v>0</v>
      </c>
      <c r="H110" t="s">
        <v>95</v>
      </c>
      <c r="J110" t="s">
        <v>96</v>
      </c>
      <c r="L110" s="68">
        <f>(B31*0.9)-G110-(G111*0.5)</f>
        <v>0</v>
      </c>
      <c r="M110" t="s">
        <v>102</v>
      </c>
      <c r="O110" s="80" t="s">
        <v>112</v>
      </c>
      <c r="P110" s="80"/>
      <c r="Q110" s="80"/>
      <c r="R110" s="81"/>
    </row>
    <row r="111" spans="1:21" ht="13.8" x14ac:dyDescent="0.25">
      <c r="A111" t="s">
        <v>545</v>
      </c>
      <c r="G111" s="68">
        <f>D89+D90+D91+D92+D93+D94</f>
        <v>0</v>
      </c>
      <c r="H111" t="s">
        <v>95</v>
      </c>
      <c r="O111" s="80" t="s">
        <v>546</v>
      </c>
    </row>
    <row r="114" spans="1:19" ht="17.399999999999999" x14ac:dyDescent="0.3">
      <c r="A114" s="17" t="s">
        <v>109</v>
      </c>
      <c r="B114" s="1" t="s">
        <v>106</v>
      </c>
    </row>
    <row r="116" spans="1:19" x14ac:dyDescent="0.25">
      <c r="B116" t="s">
        <v>110</v>
      </c>
    </row>
    <row r="118" spans="1:19" ht="17.399999999999999" x14ac:dyDescent="0.3">
      <c r="A118" s="71" t="s">
        <v>107</v>
      </c>
      <c r="B118" s="7" t="s">
        <v>43</v>
      </c>
      <c r="C118" t="s">
        <v>114</v>
      </c>
      <c r="F118" s="44">
        <f>F101</f>
        <v>0</v>
      </c>
      <c r="G118" t="s">
        <v>43</v>
      </c>
      <c r="I118" t="s">
        <v>632</v>
      </c>
      <c r="M118" s="170">
        <v>980</v>
      </c>
      <c r="N118" t="s">
        <v>635</v>
      </c>
      <c r="P118" t="s">
        <v>636</v>
      </c>
      <c r="R118" s="171" t="e">
        <f>F118/D101</f>
        <v>#DIV/0!</v>
      </c>
      <c r="S118" t="s">
        <v>69</v>
      </c>
    </row>
    <row r="119" spans="1:19" ht="17.399999999999999" x14ac:dyDescent="0.3">
      <c r="A119" s="71"/>
      <c r="B119" s="7"/>
      <c r="C119" t="s">
        <v>113</v>
      </c>
      <c r="F119" s="44">
        <f>B70</f>
        <v>5800</v>
      </c>
      <c r="G119" t="s">
        <v>43</v>
      </c>
      <c r="I119" t="s">
        <v>633</v>
      </c>
      <c r="M119" s="170">
        <v>940</v>
      </c>
      <c r="N119" t="s">
        <v>635</v>
      </c>
    </row>
    <row r="120" spans="1:19" ht="17.399999999999999" x14ac:dyDescent="0.3">
      <c r="A120" s="71"/>
      <c r="B120" s="7"/>
      <c r="F120" s="39"/>
    </row>
    <row r="121" spans="1:19" ht="17.399999999999999" x14ac:dyDescent="0.3">
      <c r="A121" s="71"/>
      <c r="B121" s="7"/>
      <c r="C121" t="s">
        <v>115</v>
      </c>
      <c r="F121" s="44">
        <f>F118-F119</f>
        <v>-5800</v>
      </c>
      <c r="G121" t="s">
        <v>43</v>
      </c>
      <c r="H121" t="s">
        <v>116</v>
      </c>
      <c r="M121" s="73">
        <f>F121/460</f>
        <v>-12.608695652173912</v>
      </c>
      <c r="N121" t="s">
        <v>196</v>
      </c>
    </row>
    <row r="122" spans="1:19" ht="17.399999999999999" x14ac:dyDescent="0.3">
      <c r="A122" s="71"/>
      <c r="B122" s="7"/>
      <c r="F122" s="63"/>
      <c r="L122" s="20"/>
      <c r="M122" s="92"/>
      <c r="N122" s="20"/>
    </row>
    <row r="123" spans="1:19" ht="17.399999999999999" x14ac:dyDescent="0.3">
      <c r="A123" s="71" t="s">
        <v>178</v>
      </c>
      <c r="B123" s="7" t="s">
        <v>44</v>
      </c>
      <c r="C123" t="s">
        <v>114</v>
      </c>
      <c r="F123" s="44">
        <f>H101</f>
        <v>0</v>
      </c>
      <c r="G123" t="s">
        <v>44</v>
      </c>
      <c r="I123" t="s">
        <v>637</v>
      </c>
      <c r="M123" s="170">
        <v>95</v>
      </c>
      <c r="N123" t="s">
        <v>639</v>
      </c>
      <c r="P123" t="s">
        <v>636</v>
      </c>
      <c r="R123" s="171" t="e">
        <f>H101/D101</f>
        <v>#DIV/0!</v>
      </c>
      <c r="S123" t="s">
        <v>640</v>
      </c>
    </row>
    <row r="124" spans="1:19" ht="17.399999999999999" x14ac:dyDescent="0.3">
      <c r="A124" s="71"/>
      <c r="B124" s="7"/>
      <c r="C124" t="s">
        <v>113</v>
      </c>
      <c r="F124" s="44">
        <f>C70</f>
        <v>238</v>
      </c>
      <c r="G124" t="s">
        <v>44</v>
      </c>
      <c r="I124" t="s">
        <v>638</v>
      </c>
      <c r="M124" s="170">
        <v>85</v>
      </c>
      <c r="N124" t="s">
        <v>639</v>
      </c>
    </row>
    <row r="125" spans="1:19" ht="17.399999999999999" x14ac:dyDescent="0.3">
      <c r="A125" s="71"/>
      <c r="B125" s="7"/>
      <c r="F125" s="39"/>
    </row>
    <row r="126" spans="1:19" ht="17.399999999999999" x14ac:dyDescent="0.3">
      <c r="A126" s="71"/>
      <c r="B126" s="7"/>
      <c r="C126" t="s">
        <v>115</v>
      </c>
      <c r="F126" s="44">
        <f>F123-F124</f>
        <v>-238</v>
      </c>
      <c r="G126" t="s">
        <v>44</v>
      </c>
      <c r="H126" t="s">
        <v>116</v>
      </c>
      <c r="M126" s="73" t="e">
        <f>F126/B63</f>
        <v>#DIV/0!</v>
      </c>
      <c r="N126" t="s">
        <v>195</v>
      </c>
    </row>
    <row r="127" spans="1:19" ht="17.399999999999999" x14ac:dyDescent="0.3">
      <c r="A127" s="71"/>
      <c r="B127" s="7"/>
      <c r="F127" s="63"/>
    </row>
    <row r="128" spans="1:19" ht="17.399999999999999" x14ac:dyDescent="0.3">
      <c r="A128" s="71" t="s">
        <v>117</v>
      </c>
      <c r="B128" s="7" t="s">
        <v>118</v>
      </c>
      <c r="C128" t="s">
        <v>119</v>
      </c>
      <c r="F128" s="44" t="e">
        <f>L101</f>
        <v>#DIV/0!</v>
      </c>
      <c r="G128" t="s">
        <v>642</v>
      </c>
    </row>
    <row r="129" spans="1:14" ht="17.399999999999999" x14ac:dyDescent="0.3">
      <c r="A129" s="71"/>
      <c r="B129" s="7"/>
      <c r="C129" t="s">
        <v>121</v>
      </c>
      <c r="F129" s="39">
        <f>B35</f>
        <v>0</v>
      </c>
      <c r="G129" t="s">
        <v>642</v>
      </c>
      <c r="I129" s="4" t="s">
        <v>641</v>
      </c>
    </row>
    <row r="130" spans="1:14" ht="17.399999999999999" x14ac:dyDescent="0.3">
      <c r="A130" s="71"/>
      <c r="B130" s="7"/>
      <c r="F130" s="39"/>
    </row>
    <row r="131" spans="1:14" ht="17.399999999999999" x14ac:dyDescent="0.3">
      <c r="A131" s="71"/>
      <c r="B131" s="7"/>
      <c r="C131" t="s">
        <v>115</v>
      </c>
      <c r="F131" s="44" t="e">
        <f>F128-F129</f>
        <v>#DIV/0!</v>
      </c>
      <c r="G131" t="s">
        <v>642</v>
      </c>
      <c r="I131" t="s">
        <v>116</v>
      </c>
    </row>
    <row r="132" spans="1:14" ht="17.399999999999999" x14ac:dyDescent="0.3">
      <c r="A132" s="71"/>
      <c r="B132" s="7"/>
      <c r="F132" s="72"/>
    </row>
    <row r="133" spans="1:14" ht="17.399999999999999" x14ac:dyDescent="0.3">
      <c r="A133" s="71" t="s">
        <v>126</v>
      </c>
      <c r="B133" s="7" t="s">
        <v>127</v>
      </c>
      <c r="C133" t="s">
        <v>128</v>
      </c>
      <c r="F133" s="44">
        <f>J101</f>
        <v>0</v>
      </c>
      <c r="G133" t="s">
        <v>125</v>
      </c>
    </row>
    <row r="134" spans="1:14" ht="17.399999999999999" x14ac:dyDescent="0.3">
      <c r="A134" s="71"/>
      <c r="B134" s="7"/>
      <c r="C134" t="s">
        <v>121</v>
      </c>
      <c r="F134" s="39">
        <f>B36</f>
        <v>0</v>
      </c>
      <c r="G134" t="s">
        <v>125</v>
      </c>
      <c r="I134" t="s">
        <v>643</v>
      </c>
    </row>
    <row r="135" spans="1:14" ht="17.399999999999999" x14ac:dyDescent="0.3">
      <c r="A135" s="71"/>
      <c r="B135" s="7"/>
      <c r="F135" s="39"/>
    </row>
    <row r="136" spans="1:14" ht="17.399999999999999" x14ac:dyDescent="0.3">
      <c r="A136" s="71"/>
      <c r="B136" s="7"/>
      <c r="C136" t="s">
        <v>115</v>
      </c>
      <c r="F136" s="44">
        <f>F133-F134</f>
        <v>0</v>
      </c>
      <c r="G136" t="s">
        <v>125</v>
      </c>
      <c r="H136" t="s">
        <v>197</v>
      </c>
      <c r="N136" t="s">
        <v>198</v>
      </c>
    </row>
    <row r="137" spans="1:14" ht="17.399999999999999" x14ac:dyDescent="0.3">
      <c r="A137" s="71"/>
      <c r="B137" s="7"/>
      <c r="F137" s="63"/>
    </row>
    <row r="138" spans="1:14" ht="17.399999999999999" x14ac:dyDescent="0.3">
      <c r="A138" s="71" t="s">
        <v>129</v>
      </c>
      <c r="B138" s="7" t="s">
        <v>130</v>
      </c>
      <c r="C138" t="s">
        <v>131</v>
      </c>
      <c r="F138" s="73" t="e">
        <f>N101</f>
        <v>#DIV/0!</v>
      </c>
      <c r="G138" t="s">
        <v>130</v>
      </c>
      <c r="H138" t="s">
        <v>140</v>
      </c>
    </row>
    <row r="139" spans="1:14" x14ac:dyDescent="0.25">
      <c r="A139" s="70"/>
    </row>
    <row r="143" spans="1:14" ht="17.399999999999999" x14ac:dyDescent="0.3">
      <c r="A143" s="26" t="s">
        <v>137</v>
      </c>
      <c r="B143" s="1" t="s">
        <v>174</v>
      </c>
      <c r="C143" s="1"/>
    </row>
    <row r="145" spans="1:18" x14ac:dyDescent="0.25">
      <c r="B145" t="s">
        <v>141</v>
      </c>
    </row>
    <row r="146" spans="1:18" x14ac:dyDescent="0.25">
      <c r="A146" s="10"/>
    </row>
    <row r="147" spans="1:18" ht="15.6" x14ac:dyDescent="0.3">
      <c r="A147" s="82" t="s">
        <v>143</v>
      </c>
      <c r="B147" t="s">
        <v>144</v>
      </c>
      <c r="F147" s="73">
        <f>G25</f>
        <v>0</v>
      </c>
      <c r="G147" t="s">
        <v>156</v>
      </c>
      <c r="J147" s="44">
        <f>F147*305</f>
        <v>0</v>
      </c>
      <c r="K147" t="s">
        <v>541</v>
      </c>
    </row>
    <row r="148" spans="1:18" ht="15.6" x14ac:dyDescent="0.3">
      <c r="A148" s="82"/>
    </row>
    <row r="149" spans="1:18" ht="15.6" x14ac:dyDescent="0.3">
      <c r="A149" s="82" t="s">
        <v>142</v>
      </c>
      <c r="B149" t="s">
        <v>145</v>
      </c>
      <c r="F149" s="73" t="e">
        <f>(G110/F147)*100</f>
        <v>#DIV/0!</v>
      </c>
      <c r="G149" t="s">
        <v>151</v>
      </c>
      <c r="K149" s="73">
        <f>G110</f>
        <v>0</v>
      </c>
      <c r="L149" t="s">
        <v>152</v>
      </c>
      <c r="N149" s="45">
        <f>K149*365</f>
        <v>0</v>
      </c>
      <c r="O149" t="s">
        <v>153</v>
      </c>
      <c r="Q149" s="57" t="e">
        <f>F149+(0.5*F151)</f>
        <v>#DIV/0!</v>
      </c>
      <c r="R149" t="s">
        <v>199</v>
      </c>
    </row>
    <row r="150" spans="1:18" ht="15.6" x14ac:dyDescent="0.3">
      <c r="A150" s="82"/>
      <c r="F150" s="16"/>
      <c r="Q150" s="91"/>
    </row>
    <row r="151" spans="1:18" ht="15.6" x14ac:dyDescent="0.3">
      <c r="A151" s="82" t="s">
        <v>84</v>
      </c>
      <c r="B151" t="s">
        <v>165</v>
      </c>
      <c r="F151" s="73" t="e">
        <f>(G111/F147)*100</f>
        <v>#DIV/0!</v>
      </c>
      <c r="G151" t="s">
        <v>166</v>
      </c>
      <c r="K151" s="39">
        <f>G111</f>
        <v>0</v>
      </c>
      <c r="L151" t="s">
        <v>152</v>
      </c>
      <c r="N151" s="39">
        <f>K151*365</f>
        <v>0</v>
      </c>
      <c r="O151" t="s">
        <v>167</v>
      </c>
    </row>
    <row r="152" spans="1:18" ht="15.6" x14ac:dyDescent="0.3">
      <c r="A152" s="82"/>
      <c r="F152" s="16"/>
    </row>
    <row r="153" spans="1:18" ht="15.6" x14ac:dyDescent="0.3">
      <c r="A153" s="82" t="s">
        <v>146</v>
      </c>
      <c r="B153" t="s">
        <v>154</v>
      </c>
      <c r="F153" s="39">
        <f>B21</f>
        <v>0</v>
      </c>
      <c r="G153" t="s">
        <v>155</v>
      </c>
    </row>
    <row r="154" spans="1:18" ht="15.6" x14ac:dyDescent="0.3">
      <c r="A154" s="82"/>
      <c r="F154" s="74">
        <f>B25*B23/100</f>
        <v>0</v>
      </c>
      <c r="G154" t="s">
        <v>147</v>
      </c>
    </row>
    <row r="155" spans="1:18" ht="15.6" x14ac:dyDescent="0.3">
      <c r="A155" s="82"/>
      <c r="F155" s="74">
        <f>(B23*B24/100)</f>
        <v>0</v>
      </c>
      <c r="G155" t="s">
        <v>148</v>
      </c>
    </row>
    <row r="156" spans="1:18" ht="15.6" x14ac:dyDescent="0.3">
      <c r="A156" s="82"/>
      <c r="F156" s="74">
        <f>B23*B26/100</f>
        <v>0</v>
      </c>
      <c r="G156" t="s">
        <v>149</v>
      </c>
    </row>
    <row r="157" spans="1:18" ht="15.6" x14ac:dyDescent="0.3">
      <c r="A157" s="82"/>
      <c r="B157" t="s">
        <v>150</v>
      </c>
      <c r="F157" s="75">
        <f>H32</f>
        <v>0</v>
      </c>
      <c r="G157" t="s">
        <v>157</v>
      </c>
      <c r="I157" s="76">
        <f>F157*365</f>
        <v>0</v>
      </c>
      <c r="J157" t="s">
        <v>646</v>
      </c>
    </row>
    <row r="158" spans="1:18" ht="15.6" x14ac:dyDescent="0.3">
      <c r="A158" s="82"/>
      <c r="I158" s="15"/>
    </row>
    <row r="159" spans="1:18" ht="15.6" x14ac:dyDescent="0.3">
      <c r="A159" s="82" t="s">
        <v>158</v>
      </c>
      <c r="B159" t="s">
        <v>159</v>
      </c>
      <c r="F159" s="75">
        <f>R101</f>
        <v>0</v>
      </c>
      <c r="G159" t="s">
        <v>160</v>
      </c>
      <c r="I159" s="76">
        <f>F159*365</f>
        <v>0</v>
      </c>
      <c r="J159" t="s">
        <v>164</v>
      </c>
    </row>
    <row r="160" spans="1:18" ht="15.6" x14ac:dyDescent="0.3">
      <c r="A160" s="82"/>
      <c r="B160" t="s">
        <v>161</v>
      </c>
      <c r="F160" s="75">
        <f>R95+R96+R97+R98+R99+R100</f>
        <v>0</v>
      </c>
      <c r="G160" t="s">
        <v>160</v>
      </c>
      <c r="I160" s="76">
        <f>F160*365</f>
        <v>0</v>
      </c>
      <c r="J160" t="s">
        <v>164</v>
      </c>
    </row>
    <row r="161" spans="1:10" ht="15.6" x14ac:dyDescent="0.3">
      <c r="A161" s="82"/>
      <c r="B161" t="s">
        <v>162</v>
      </c>
      <c r="F161" s="75">
        <f>R88+R89+R90+R91+R92+R93</f>
        <v>0</v>
      </c>
      <c r="G161" t="s">
        <v>160</v>
      </c>
      <c r="I161" s="76">
        <f>F161*365</f>
        <v>0</v>
      </c>
      <c r="J161" t="s">
        <v>164</v>
      </c>
    </row>
    <row r="162" spans="1:10" ht="13.8" x14ac:dyDescent="0.25">
      <c r="A162" s="83"/>
      <c r="B162" t="s">
        <v>163</v>
      </c>
      <c r="F162" s="75">
        <f>R82+R83+R84+R85+R86+R87</f>
        <v>0</v>
      </c>
      <c r="G162" t="s">
        <v>160</v>
      </c>
      <c r="I162" s="76">
        <f>F162*365</f>
        <v>0</v>
      </c>
      <c r="J162" t="s">
        <v>164</v>
      </c>
    </row>
    <row r="163" spans="1:10" x14ac:dyDescent="0.25">
      <c r="A163" s="83"/>
    </row>
    <row r="164" spans="1:10" ht="15.6" x14ac:dyDescent="0.3">
      <c r="A164" s="82" t="s">
        <v>168</v>
      </c>
      <c r="B164" t="s">
        <v>169</v>
      </c>
      <c r="F164" s="75">
        <f>F157-F159</f>
        <v>0</v>
      </c>
      <c r="G164" t="s">
        <v>160</v>
      </c>
      <c r="I164" s="76">
        <f>F164*365</f>
        <v>0</v>
      </c>
      <c r="J164" t="s">
        <v>164</v>
      </c>
    </row>
    <row r="165" spans="1:10" x14ac:dyDescent="0.25">
      <c r="A165" s="83"/>
    </row>
    <row r="166" spans="1:10" x14ac:dyDescent="0.25">
      <c r="A166" s="83"/>
    </row>
    <row r="167" spans="1:10" ht="15.6" x14ac:dyDescent="0.3">
      <c r="A167" s="82" t="s">
        <v>170</v>
      </c>
      <c r="B167" t="s">
        <v>171</v>
      </c>
      <c r="I167" s="77" t="e">
        <f>F147/D101</f>
        <v>#DIV/0!</v>
      </c>
      <c r="J167" t="s">
        <v>172</v>
      </c>
    </row>
    <row r="168" spans="1:10" x14ac:dyDescent="0.25">
      <c r="A168" s="81"/>
    </row>
    <row r="173" spans="1:10" ht="15.6" x14ac:dyDescent="0.3">
      <c r="A173" s="17" t="s">
        <v>138</v>
      </c>
      <c r="B173" s="7" t="s">
        <v>179</v>
      </c>
    </row>
    <row r="175" spans="1:10" x14ac:dyDescent="0.25">
      <c r="B175" t="s">
        <v>180</v>
      </c>
    </row>
    <row r="176" spans="1:10" x14ac:dyDescent="0.25">
      <c r="B176" t="s">
        <v>181</v>
      </c>
    </row>
    <row r="178" spans="1:15" ht="15.6" x14ac:dyDescent="0.3">
      <c r="A178" s="84" t="s">
        <v>66</v>
      </c>
      <c r="B178" s="85" t="s">
        <v>67</v>
      </c>
      <c r="D178" s="85" t="s">
        <v>183</v>
      </c>
      <c r="L178" s="63"/>
      <c r="M178" s="20"/>
      <c r="N178" s="20"/>
      <c r="O178" s="20"/>
    </row>
    <row r="179" spans="1:15" ht="13.8" x14ac:dyDescent="0.25">
      <c r="B179" s="37" t="s">
        <v>182</v>
      </c>
      <c r="C179" s="5" t="s">
        <v>184</v>
      </c>
      <c r="D179" s="39">
        <f>E21</f>
        <v>0</v>
      </c>
      <c r="E179" t="s">
        <v>185</v>
      </c>
      <c r="I179" s="38">
        <f>D179</f>
        <v>0</v>
      </c>
      <c r="J179" t="s">
        <v>186</v>
      </c>
      <c r="L179" s="87"/>
      <c r="M179" s="20"/>
      <c r="N179" s="20"/>
      <c r="O179" s="20"/>
    </row>
    <row r="180" spans="1:15" x14ac:dyDescent="0.25">
      <c r="A180" s="28" t="s">
        <v>83</v>
      </c>
      <c r="B180" s="37"/>
      <c r="D180" s="37"/>
      <c r="I180" s="37"/>
      <c r="L180" s="87"/>
      <c r="M180" s="20"/>
      <c r="N180" s="20"/>
      <c r="O180" s="20"/>
    </row>
    <row r="181" spans="1:15" x14ac:dyDescent="0.25">
      <c r="A181" s="5" t="str">
        <f>A82</f>
        <v>graskuil</v>
      </c>
      <c r="B181" s="37">
        <f>B82</f>
        <v>0</v>
      </c>
      <c r="D181" s="37">
        <f>B181*D179</f>
        <v>0</v>
      </c>
      <c r="F181" t="s">
        <v>194</v>
      </c>
      <c r="I181" s="40">
        <f>F147*D179</f>
        <v>0</v>
      </c>
      <c r="J181" t="s">
        <v>187</v>
      </c>
      <c r="L181" s="87"/>
      <c r="M181" s="20"/>
      <c r="N181" s="20"/>
      <c r="O181" s="20"/>
    </row>
    <row r="182" spans="1:15" ht="13.8" x14ac:dyDescent="0.25">
      <c r="A182" s="5" t="str">
        <f>A83:B83</f>
        <v>snijmais</v>
      </c>
      <c r="B182" s="37">
        <f>B83</f>
        <v>0</v>
      </c>
      <c r="D182" s="37">
        <f>B182*D179</f>
        <v>0</v>
      </c>
      <c r="I182" s="40"/>
      <c r="L182" s="88"/>
      <c r="M182" s="20"/>
      <c r="N182" s="20"/>
      <c r="O182" s="89"/>
    </row>
    <row r="183" spans="1:15" x14ac:dyDescent="0.25">
      <c r="A183" s="5">
        <f>A84</f>
        <v>0</v>
      </c>
      <c r="B183" s="37">
        <f>B84</f>
        <v>0</v>
      </c>
      <c r="D183" s="37">
        <f>B183*D179</f>
        <v>0</v>
      </c>
      <c r="F183" t="s">
        <v>191</v>
      </c>
      <c r="I183" s="86">
        <f>F157*D179</f>
        <v>0</v>
      </c>
      <c r="J183" t="s">
        <v>187</v>
      </c>
      <c r="L183" s="20"/>
      <c r="M183" s="20"/>
      <c r="N183" s="20"/>
      <c r="O183" s="20"/>
    </row>
    <row r="184" spans="1:15" ht="13.8" x14ac:dyDescent="0.25">
      <c r="A184" s="5">
        <f t="shared" ref="A184:A186" si="8">A85:B85</f>
        <v>0</v>
      </c>
      <c r="B184" s="37">
        <f>B85</f>
        <v>0</v>
      </c>
      <c r="D184" s="37">
        <f>B184*D179</f>
        <v>0</v>
      </c>
      <c r="I184" s="86"/>
      <c r="L184" s="90"/>
      <c r="M184" s="20"/>
      <c r="N184" s="20"/>
      <c r="O184" s="20"/>
    </row>
    <row r="185" spans="1:15" ht="13.8" x14ac:dyDescent="0.25">
      <c r="A185" s="5">
        <f t="shared" si="8"/>
        <v>0</v>
      </c>
      <c r="B185" s="37">
        <f>B86</f>
        <v>0</v>
      </c>
      <c r="D185" s="37">
        <f>B185*D179</f>
        <v>0</v>
      </c>
      <c r="F185" t="s">
        <v>188</v>
      </c>
      <c r="I185" s="86">
        <f>D179*F160</f>
        <v>0</v>
      </c>
      <c r="J185" t="s">
        <v>187</v>
      </c>
      <c r="L185" s="90"/>
      <c r="M185" s="20"/>
      <c r="N185" s="20"/>
      <c r="O185" s="20"/>
    </row>
    <row r="186" spans="1:15" ht="13.8" x14ac:dyDescent="0.25">
      <c r="A186" s="5">
        <f t="shared" si="8"/>
        <v>0</v>
      </c>
      <c r="B186" s="37">
        <f>B87</f>
        <v>0</v>
      </c>
      <c r="D186" s="37">
        <f>B186*D179</f>
        <v>0</v>
      </c>
      <c r="I186" s="86"/>
      <c r="L186" s="90"/>
      <c r="M186" s="20"/>
      <c r="N186" s="20"/>
      <c r="O186" s="20"/>
    </row>
    <row r="187" spans="1:15" ht="13.8" x14ac:dyDescent="0.25">
      <c r="A187" s="28" t="s">
        <v>84</v>
      </c>
      <c r="B187" s="37"/>
      <c r="D187" s="37"/>
      <c r="F187" t="s">
        <v>189</v>
      </c>
      <c r="I187" s="86">
        <f>D179*F161</f>
        <v>0</v>
      </c>
      <c r="J187" t="s">
        <v>187</v>
      </c>
      <c r="L187" s="90"/>
      <c r="M187" s="20"/>
      <c r="N187" s="20"/>
      <c r="O187" s="20"/>
    </row>
    <row r="188" spans="1:15" x14ac:dyDescent="0.25">
      <c r="A188" s="5">
        <f t="shared" ref="A188:B192" si="9">A89</f>
        <v>0</v>
      </c>
      <c r="B188" s="37">
        <f t="shared" si="9"/>
        <v>0</v>
      </c>
      <c r="D188" s="37">
        <f>B188*D179</f>
        <v>0</v>
      </c>
      <c r="I188" s="86"/>
    </row>
    <row r="189" spans="1:15" x14ac:dyDescent="0.25">
      <c r="A189" s="5">
        <f t="shared" si="9"/>
        <v>0</v>
      </c>
      <c r="B189" s="37">
        <f t="shared" si="9"/>
        <v>0</v>
      </c>
      <c r="D189" s="37">
        <f>B189*D179</f>
        <v>0</v>
      </c>
      <c r="F189" t="s">
        <v>190</v>
      </c>
      <c r="I189" s="86">
        <f>D179*F162</f>
        <v>0</v>
      </c>
      <c r="J189" t="s">
        <v>187</v>
      </c>
    </row>
    <row r="190" spans="1:15" x14ac:dyDescent="0.25">
      <c r="A190" s="5">
        <f t="shared" si="9"/>
        <v>0</v>
      </c>
      <c r="B190" s="37">
        <f t="shared" si="9"/>
        <v>0</v>
      </c>
      <c r="D190" s="37">
        <f>B190*D179</f>
        <v>0</v>
      </c>
      <c r="I190" s="86"/>
    </row>
    <row r="191" spans="1:15" x14ac:dyDescent="0.25">
      <c r="A191" s="5">
        <f t="shared" si="9"/>
        <v>0</v>
      </c>
      <c r="B191" s="37">
        <f t="shared" si="9"/>
        <v>0</v>
      </c>
      <c r="D191" s="37">
        <f>B191*D179</f>
        <v>0</v>
      </c>
      <c r="F191" t="s">
        <v>192</v>
      </c>
      <c r="I191" s="86">
        <f>D179*F159</f>
        <v>0</v>
      </c>
      <c r="J191" t="s">
        <v>187</v>
      </c>
    </row>
    <row r="192" spans="1:15" x14ac:dyDescent="0.25">
      <c r="A192" s="5">
        <f t="shared" si="9"/>
        <v>0</v>
      </c>
      <c r="B192" s="37">
        <f t="shared" si="9"/>
        <v>0</v>
      </c>
      <c r="D192" s="37">
        <f>B192*D179</f>
        <v>0</v>
      </c>
      <c r="I192" s="86"/>
    </row>
    <row r="193" spans="1:10" x14ac:dyDescent="0.25">
      <c r="A193" s="28" t="s">
        <v>85</v>
      </c>
      <c r="B193" s="37"/>
      <c r="D193" s="37"/>
      <c r="F193" t="s">
        <v>193</v>
      </c>
      <c r="I193" s="79">
        <f>D179*F164</f>
        <v>0</v>
      </c>
      <c r="J193" t="s">
        <v>187</v>
      </c>
    </row>
    <row r="194" spans="1:10" x14ac:dyDescent="0.25">
      <c r="A194" s="5" t="str">
        <f t="shared" ref="A194:B199" si="10">A95</f>
        <v>a brok</v>
      </c>
      <c r="B194" s="37">
        <f t="shared" si="10"/>
        <v>0</v>
      </c>
      <c r="D194" s="37">
        <f>B194*D179</f>
        <v>0</v>
      </c>
    </row>
    <row r="195" spans="1:10" x14ac:dyDescent="0.25">
      <c r="A195" s="5">
        <f t="shared" si="10"/>
        <v>0</v>
      </c>
      <c r="B195" s="37">
        <f t="shared" si="10"/>
        <v>0</v>
      </c>
      <c r="D195" s="37">
        <f>B195*D179</f>
        <v>0</v>
      </c>
    </row>
    <row r="196" spans="1:10" x14ac:dyDescent="0.25">
      <c r="A196" s="5">
        <f t="shared" si="10"/>
        <v>0</v>
      </c>
      <c r="B196" s="37">
        <f t="shared" si="10"/>
        <v>0</v>
      </c>
      <c r="D196" s="37">
        <f>B196*D179</f>
        <v>0</v>
      </c>
    </row>
    <row r="197" spans="1:10" x14ac:dyDescent="0.25">
      <c r="A197" s="5">
        <f t="shared" si="10"/>
        <v>0</v>
      </c>
      <c r="B197" s="37">
        <f t="shared" si="10"/>
        <v>0</v>
      </c>
      <c r="D197" s="37">
        <f>B197*D179</f>
        <v>0</v>
      </c>
    </row>
    <row r="198" spans="1:10" x14ac:dyDescent="0.25">
      <c r="A198" s="5">
        <f t="shared" si="10"/>
        <v>0</v>
      </c>
      <c r="B198" s="37">
        <f t="shared" si="10"/>
        <v>0</v>
      </c>
      <c r="D198" s="37">
        <f>B198*D179</f>
        <v>0</v>
      </c>
    </row>
    <row r="199" spans="1:10" x14ac:dyDescent="0.25">
      <c r="A199" s="5">
        <f t="shared" si="10"/>
        <v>0</v>
      </c>
      <c r="B199" s="37">
        <f t="shared" si="10"/>
        <v>0</v>
      </c>
      <c r="D199" s="37">
        <f>B199*D179</f>
        <v>0</v>
      </c>
    </row>
    <row r="200" spans="1:10" ht="15.6" x14ac:dyDescent="0.3">
      <c r="A200" s="84" t="s">
        <v>86</v>
      </c>
      <c r="B200" s="85">
        <f>B101</f>
        <v>0</v>
      </c>
      <c r="D200" s="85">
        <f>B200*D179</f>
        <v>0</v>
      </c>
    </row>
  </sheetData>
  <customSheetViews>
    <customSheetView guid="{7F92622C-3E5D-4CCC-968A-05086E203494}" topLeftCell="A103">
      <selection activeCell="F64" sqref="F64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99"/>
  <sheetViews>
    <sheetView topLeftCell="A32" zoomScale="110" zoomScaleNormal="110" workbookViewId="0">
      <selection activeCell="G36" sqref="G36"/>
    </sheetView>
  </sheetViews>
  <sheetFormatPr defaultRowHeight="13.2" x14ac:dyDescent="0.25"/>
  <cols>
    <col min="1" max="1" width="20.77734375" customWidth="1"/>
    <col min="2" max="16" width="7.77734375" customWidth="1"/>
  </cols>
  <sheetData>
    <row r="2" spans="1:8" ht="17.399999999999999" x14ac:dyDescent="0.3">
      <c r="A2" s="1" t="s">
        <v>513</v>
      </c>
      <c r="B2" s="25"/>
      <c r="C2" s="25"/>
      <c r="D2" s="25"/>
      <c r="E2" s="25"/>
    </row>
    <row r="3" spans="1:8" ht="15.6" x14ac:dyDescent="0.3">
      <c r="A3" s="7"/>
    </row>
    <row r="4" spans="1:8" ht="13.8" x14ac:dyDescent="0.25">
      <c r="A4" s="16" t="s">
        <v>19</v>
      </c>
      <c r="B4" s="16" t="s">
        <v>514</v>
      </c>
      <c r="C4" s="18"/>
    </row>
    <row r="6" spans="1:8" x14ac:dyDescent="0.25">
      <c r="A6" s="19" t="s">
        <v>1</v>
      </c>
      <c r="B6" s="107"/>
      <c r="E6" s="20"/>
    </row>
    <row r="7" spans="1:8" ht="15.6" x14ac:dyDescent="0.3">
      <c r="A7" s="19" t="s">
        <v>10</v>
      </c>
      <c r="B7" s="107"/>
      <c r="C7" s="4" t="s">
        <v>27</v>
      </c>
      <c r="D7" s="4"/>
      <c r="E7" s="4"/>
      <c r="F7" s="4"/>
      <c r="G7" s="84">
        <f>(B7*1.9)/100</f>
        <v>0</v>
      </c>
      <c r="H7" t="s">
        <v>63</v>
      </c>
    </row>
    <row r="8" spans="1:8" x14ac:dyDescent="0.25">
      <c r="A8" s="19" t="s">
        <v>50</v>
      </c>
      <c r="B8" s="107"/>
      <c r="C8" s="4" t="s">
        <v>23</v>
      </c>
      <c r="D8" s="4"/>
      <c r="E8" s="4"/>
      <c r="F8" s="4"/>
    </row>
    <row r="9" spans="1:8" x14ac:dyDescent="0.25">
      <c r="A9" s="19" t="s">
        <v>515</v>
      </c>
      <c r="B9" s="107"/>
      <c r="C9" s="4" t="s">
        <v>522</v>
      </c>
      <c r="D9" s="4"/>
      <c r="E9" s="4"/>
      <c r="F9" s="4"/>
    </row>
    <row r="10" spans="1:8" x14ac:dyDescent="0.25">
      <c r="A10" s="19" t="s">
        <v>3</v>
      </c>
      <c r="B10" s="107"/>
      <c r="C10" s="4" t="s">
        <v>105</v>
      </c>
      <c r="D10" s="4"/>
      <c r="E10" s="4"/>
      <c r="F10" s="4"/>
    </row>
    <row r="11" spans="1:8" x14ac:dyDescent="0.25">
      <c r="A11" s="19" t="s">
        <v>21</v>
      </c>
      <c r="B11" s="107"/>
      <c r="C11" s="4" t="s">
        <v>24</v>
      </c>
      <c r="D11" s="4"/>
      <c r="E11" s="4"/>
      <c r="F11" s="4"/>
    </row>
    <row r="12" spans="1:8" x14ac:dyDescent="0.25">
      <c r="A12" s="19" t="s">
        <v>22</v>
      </c>
      <c r="B12" s="107"/>
      <c r="C12" s="4" t="s">
        <v>25</v>
      </c>
      <c r="D12" s="4"/>
      <c r="E12" s="4"/>
      <c r="F12" s="4"/>
    </row>
    <row r="13" spans="1:8" x14ac:dyDescent="0.25">
      <c r="A13" s="19" t="s">
        <v>124</v>
      </c>
      <c r="B13" s="107"/>
      <c r="C13" s="4" t="s">
        <v>123</v>
      </c>
      <c r="D13" s="4"/>
      <c r="E13" s="137" t="s">
        <v>540</v>
      </c>
      <c r="F13" s="4"/>
    </row>
    <row r="14" spans="1:8" x14ac:dyDescent="0.25">
      <c r="A14" s="19" t="s">
        <v>122</v>
      </c>
      <c r="B14" s="107"/>
      <c r="C14" s="4" t="s">
        <v>125</v>
      </c>
      <c r="D14" s="137" t="s">
        <v>547</v>
      </c>
      <c r="E14" s="137"/>
      <c r="F14" s="137"/>
      <c r="G14" s="108"/>
    </row>
    <row r="15" spans="1:8" x14ac:dyDescent="0.25">
      <c r="A15" s="19"/>
    </row>
    <row r="16" spans="1:8" ht="13.8" x14ac:dyDescent="0.25">
      <c r="A16" s="16" t="s">
        <v>520</v>
      </c>
      <c r="B16" s="16" t="s">
        <v>521</v>
      </c>
      <c r="C16" s="16"/>
      <c r="D16" s="16"/>
    </row>
    <row r="19" spans="1:10" x14ac:dyDescent="0.25">
      <c r="B19" s="37" t="s">
        <v>43</v>
      </c>
      <c r="C19" s="36"/>
    </row>
    <row r="20" spans="1:10" x14ac:dyDescent="0.25">
      <c r="A20" s="110" t="s">
        <v>36</v>
      </c>
      <c r="B20" s="37">
        <v>5323</v>
      </c>
      <c r="C20" s="36"/>
    </row>
    <row r="21" spans="1:10" x14ac:dyDescent="0.25">
      <c r="A21" s="19" t="s">
        <v>37</v>
      </c>
      <c r="B21" s="107"/>
      <c r="C21" s="36"/>
      <c r="D21" s="4" t="s">
        <v>619</v>
      </c>
      <c r="E21" s="4"/>
      <c r="F21" s="4"/>
      <c r="G21" s="4"/>
      <c r="H21" s="4"/>
      <c r="I21" s="4"/>
      <c r="J21" s="4"/>
    </row>
    <row r="22" spans="1:10" x14ac:dyDescent="0.25">
      <c r="A22" s="19" t="s">
        <v>38</v>
      </c>
      <c r="B22" s="107"/>
      <c r="C22" s="36"/>
      <c r="D22" s="4" t="s">
        <v>45</v>
      </c>
      <c r="E22" s="4"/>
      <c r="F22" s="4"/>
      <c r="G22" s="4"/>
      <c r="H22" s="4"/>
      <c r="I22" s="4"/>
      <c r="J22" s="4"/>
    </row>
    <row r="23" spans="1:10" x14ac:dyDescent="0.25">
      <c r="A23" s="19" t="s">
        <v>39</v>
      </c>
      <c r="B23" s="107"/>
      <c r="C23" s="36"/>
      <c r="D23" s="4" t="s">
        <v>620</v>
      </c>
      <c r="E23" s="4"/>
      <c r="F23" s="4"/>
      <c r="G23" s="4"/>
      <c r="H23" s="4"/>
      <c r="I23" s="4"/>
      <c r="J23" s="4"/>
    </row>
    <row r="24" spans="1:10" x14ac:dyDescent="0.25">
      <c r="A24" s="19" t="s">
        <v>40</v>
      </c>
      <c r="B24" s="107">
        <v>0</v>
      </c>
      <c r="C24" s="36"/>
      <c r="D24" s="4" t="s">
        <v>621</v>
      </c>
      <c r="E24" s="4"/>
      <c r="F24" s="4"/>
      <c r="G24" s="4"/>
      <c r="H24" s="4"/>
      <c r="I24" s="4"/>
      <c r="J24" s="4"/>
    </row>
    <row r="25" spans="1:10" x14ac:dyDescent="0.25">
      <c r="A25" s="19" t="s">
        <v>41</v>
      </c>
      <c r="B25" s="107"/>
      <c r="C25" s="36"/>
      <c r="D25" s="4" t="s">
        <v>622</v>
      </c>
      <c r="E25" s="4"/>
      <c r="F25" s="4"/>
      <c r="G25" s="4"/>
      <c r="H25" s="4"/>
      <c r="I25" s="4"/>
      <c r="J25" s="4"/>
    </row>
    <row r="26" spans="1:10" x14ac:dyDescent="0.25">
      <c r="A26" s="19" t="s">
        <v>42</v>
      </c>
      <c r="B26" s="107"/>
      <c r="C26" s="36"/>
      <c r="D26" s="4" t="s">
        <v>623</v>
      </c>
      <c r="E26" s="4"/>
      <c r="F26" s="4"/>
      <c r="G26" s="4"/>
      <c r="H26" s="4"/>
      <c r="I26" s="4"/>
      <c r="J26" s="4"/>
    </row>
    <row r="27" spans="1:10" x14ac:dyDescent="0.25">
      <c r="A27" s="19"/>
      <c r="B27" s="37" t="s">
        <v>43</v>
      </c>
      <c r="C27" s="36"/>
      <c r="D27" s="19"/>
      <c r="E27" s="28" t="s">
        <v>523</v>
      </c>
      <c r="F27" s="28"/>
      <c r="G27" s="163"/>
      <c r="H27" s="19"/>
    </row>
    <row r="28" spans="1:10" x14ac:dyDescent="0.25">
      <c r="A28" s="110" t="s">
        <v>52</v>
      </c>
      <c r="B28" s="37">
        <f>B20+B21+B22+B23+B24+B25+B26</f>
        <v>5323</v>
      </c>
      <c r="C28" s="36"/>
      <c r="D28" s="19"/>
      <c r="E28" s="118"/>
      <c r="F28" s="119" t="s">
        <v>43</v>
      </c>
      <c r="G28" s="163"/>
      <c r="H28" s="19"/>
    </row>
    <row r="29" spans="1:10" x14ac:dyDescent="0.25">
      <c r="C29" s="20"/>
      <c r="E29" s="120" t="s">
        <v>518</v>
      </c>
      <c r="F29" s="65">
        <v>2250</v>
      </c>
      <c r="G29" s="168"/>
      <c r="H29" s="152" t="s">
        <v>555</v>
      </c>
      <c r="I29" s="152"/>
    </row>
    <row r="30" spans="1:10" x14ac:dyDescent="0.25">
      <c r="A30" s="19" t="s">
        <v>516</v>
      </c>
      <c r="B30" s="107"/>
      <c r="C30" s="36"/>
      <c r="E30" s="120" t="s">
        <v>517</v>
      </c>
      <c r="F30" s="65">
        <v>3500</v>
      </c>
      <c r="G30" s="165"/>
      <c r="H30" s="152" t="s">
        <v>555</v>
      </c>
      <c r="I30" s="152"/>
    </row>
    <row r="31" spans="1:10" x14ac:dyDescent="0.25">
      <c r="B31" s="10"/>
      <c r="C31" s="36"/>
      <c r="G31" s="166" t="s">
        <v>44</v>
      </c>
    </row>
    <row r="32" spans="1:10" ht="13.8" x14ac:dyDescent="0.25">
      <c r="B32" s="39" t="s">
        <v>43</v>
      </c>
      <c r="C32" s="39" t="s">
        <v>44</v>
      </c>
      <c r="E32" s="164" t="s">
        <v>614</v>
      </c>
      <c r="F32" s="164"/>
      <c r="G32" s="167">
        <v>40</v>
      </c>
      <c r="H32" s="164" t="s">
        <v>615</v>
      </c>
      <c r="I32" s="164"/>
    </row>
    <row r="33" spans="1:22" ht="13.8" x14ac:dyDescent="0.25">
      <c r="A33" t="s">
        <v>519</v>
      </c>
      <c r="B33" s="39">
        <f>B30+B28</f>
        <v>5323</v>
      </c>
      <c r="C33" s="44">
        <f>G34*D51</f>
        <v>0</v>
      </c>
      <c r="E33" s="164" t="s">
        <v>616</v>
      </c>
      <c r="F33" s="164"/>
      <c r="G33" s="167">
        <v>50</v>
      </c>
      <c r="H33" s="164" t="s">
        <v>617</v>
      </c>
      <c r="I33" s="164"/>
    </row>
    <row r="34" spans="1:22" x14ac:dyDescent="0.25">
      <c r="E34" s="163" t="s">
        <v>618</v>
      </c>
      <c r="F34" s="163"/>
      <c r="G34" s="128">
        <v>0</v>
      </c>
      <c r="H34" s="164" t="s">
        <v>617</v>
      </c>
      <c r="I34" s="164"/>
      <c r="J34" s="80" t="s">
        <v>624</v>
      </c>
    </row>
    <row r="35" spans="1:22" ht="15.6" x14ac:dyDescent="0.3">
      <c r="A35" s="125" t="s">
        <v>15</v>
      </c>
      <c r="B35" s="7" t="s">
        <v>65</v>
      </c>
    </row>
    <row r="36" spans="1:22" ht="15.6" x14ac:dyDescent="0.3">
      <c r="A36" s="17"/>
      <c r="B36" s="7"/>
    </row>
    <row r="37" spans="1:22" x14ac:dyDescent="0.25">
      <c r="A37" s="117" t="s">
        <v>66</v>
      </c>
    </row>
    <row r="38" spans="1:22" x14ac:dyDescent="0.25">
      <c r="A38" s="28" t="s">
        <v>83</v>
      </c>
      <c r="B38" s="116" t="s">
        <v>67</v>
      </c>
      <c r="C38" s="116" t="s">
        <v>68</v>
      </c>
      <c r="D38" s="116" t="s">
        <v>8</v>
      </c>
      <c r="E38" s="116" t="s">
        <v>69</v>
      </c>
      <c r="F38" s="116" t="s">
        <v>70</v>
      </c>
      <c r="G38" s="116" t="s">
        <v>71</v>
      </c>
      <c r="H38" s="116" t="s">
        <v>72</v>
      </c>
      <c r="I38" s="116" t="s">
        <v>73</v>
      </c>
      <c r="J38" s="116" t="s">
        <v>74</v>
      </c>
      <c r="K38" s="116" t="s">
        <v>75</v>
      </c>
      <c r="L38" s="116" t="s">
        <v>76</v>
      </c>
      <c r="M38" s="116" t="s">
        <v>552</v>
      </c>
      <c r="N38" s="116" t="s">
        <v>79</v>
      </c>
      <c r="O38" s="116" t="s">
        <v>80</v>
      </c>
      <c r="P38" s="116" t="s">
        <v>81</v>
      </c>
      <c r="R38" s="148" t="s">
        <v>548</v>
      </c>
      <c r="S38" s="149" t="s">
        <v>549</v>
      </c>
      <c r="T38" s="70"/>
      <c r="U38" s="70" t="s">
        <v>553</v>
      </c>
      <c r="V38" s="81"/>
    </row>
    <row r="39" spans="1:22" x14ac:dyDescent="0.25">
      <c r="A39" s="139" t="s">
        <v>607</v>
      </c>
      <c r="B39" s="138">
        <v>0</v>
      </c>
      <c r="C39" s="138"/>
      <c r="D39" s="112">
        <f>B39*C39/100</f>
        <v>0</v>
      </c>
      <c r="E39" s="138"/>
      <c r="F39" s="113">
        <f>D39*E39</f>
        <v>0</v>
      </c>
      <c r="G39" s="138"/>
      <c r="H39" s="113">
        <f>D39*G39</f>
        <v>0</v>
      </c>
      <c r="I39" s="138"/>
      <c r="J39" s="113">
        <f>D39*I39</f>
        <v>0</v>
      </c>
      <c r="K39" s="138"/>
      <c r="L39" s="113">
        <f>D39*K39</f>
        <v>0</v>
      </c>
      <c r="M39" s="138"/>
      <c r="N39" s="114" t="e">
        <f>(D39/D51)*M39</f>
        <v>#DIV/0!</v>
      </c>
      <c r="O39" s="141"/>
      <c r="P39" s="115">
        <f>D39*O39</f>
        <v>0</v>
      </c>
      <c r="R39" s="147" t="s">
        <v>550</v>
      </c>
      <c r="S39" s="150" t="s">
        <v>551</v>
      </c>
      <c r="T39" s="70"/>
      <c r="U39" s="70" t="s">
        <v>554</v>
      </c>
      <c r="V39" s="81"/>
    </row>
    <row r="40" spans="1:22" x14ac:dyDescent="0.25">
      <c r="A40" s="139" t="s">
        <v>608</v>
      </c>
      <c r="B40" s="138">
        <v>0</v>
      </c>
      <c r="C40" s="138"/>
      <c r="D40" s="112">
        <f t="shared" ref="D40:D50" si="0">B40*C40/100</f>
        <v>0</v>
      </c>
      <c r="E40" s="138"/>
      <c r="F40" s="113">
        <f t="shared" ref="F40:F50" si="1">D40*E40</f>
        <v>0</v>
      </c>
      <c r="G40" s="138"/>
      <c r="H40" s="113">
        <f t="shared" ref="H40:H50" si="2">D40*G40</f>
        <v>0</v>
      </c>
      <c r="I40" s="138"/>
      <c r="J40" s="113">
        <f t="shared" ref="J40:J50" si="3">D40*I40</f>
        <v>0</v>
      </c>
      <c r="K40" s="138"/>
      <c r="L40" s="113">
        <f t="shared" ref="L40:L49" si="4">D40*K40</f>
        <v>0</v>
      </c>
      <c r="M40" s="138"/>
      <c r="N40" s="114" t="e">
        <f>(D40/D51)*M40</f>
        <v>#DIV/0!</v>
      </c>
      <c r="O40" s="141"/>
      <c r="P40" s="115">
        <f>D40*O40</f>
        <v>0</v>
      </c>
      <c r="R40" s="93"/>
      <c r="S40" s="146"/>
    </row>
    <row r="41" spans="1:22" x14ac:dyDescent="0.25">
      <c r="A41" s="139" t="s">
        <v>609</v>
      </c>
      <c r="B41" s="138">
        <v>0</v>
      </c>
      <c r="C41" s="138"/>
      <c r="D41" s="112">
        <f t="shared" si="0"/>
        <v>0</v>
      </c>
      <c r="E41" s="138"/>
      <c r="F41" s="113">
        <f t="shared" si="1"/>
        <v>0</v>
      </c>
      <c r="G41" s="138"/>
      <c r="H41" s="113">
        <f t="shared" si="2"/>
        <v>0</v>
      </c>
      <c r="I41" s="138"/>
      <c r="J41" s="113">
        <f t="shared" si="3"/>
        <v>0</v>
      </c>
      <c r="K41" s="138"/>
      <c r="L41" s="113">
        <f t="shared" si="4"/>
        <v>0</v>
      </c>
      <c r="M41" s="138"/>
      <c r="N41" s="114" t="e">
        <f>(D41/D51)*M41</f>
        <v>#DIV/0!</v>
      </c>
      <c r="O41" s="141"/>
      <c r="P41" s="115">
        <f>D41*O41</f>
        <v>0</v>
      </c>
      <c r="R41" s="93"/>
      <c r="S41" s="146"/>
    </row>
    <row r="42" spans="1:22" x14ac:dyDescent="0.25">
      <c r="A42" s="139"/>
      <c r="B42" s="138"/>
      <c r="C42" s="138"/>
      <c r="D42" s="112">
        <f t="shared" si="0"/>
        <v>0</v>
      </c>
      <c r="E42" s="138"/>
      <c r="F42" s="113">
        <f t="shared" si="1"/>
        <v>0</v>
      </c>
      <c r="G42" s="138"/>
      <c r="H42" s="113">
        <f t="shared" si="2"/>
        <v>0</v>
      </c>
      <c r="I42" s="138"/>
      <c r="J42" s="113">
        <f t="shared" si="3"/>
        <v>0</v>
      </c>
      <c r="K42" s="138"/>
      <c r="L42" s="113">
        <f t="shared" si="4"/>
        <v>0</v>
      </c>
      <c r="M42" s="138"/>
      <c r="N42" s="114" t="e">
        <f>(D42/D51)*M42</f>
        <v>#DIV/0!</v>
      </c>
      <c r="O42" s="141"/>
      <c r="P42" s="115">
        <f>D42*O42</f>
        <v>0</v>
      </c>
      <c r="R42" s="93"/>
      <c r="S42" s="146"/>
    </row>
    <row r="43" spans="1:22" x14ac:dyDescent="0.25">
      <c r="A43" s="28" t="s">
        <v>84</v>
      </c>
      <c r="B43" s="140"/>
      <c r="C43" s="140"/>
      <c r="D43" s="112"/>
      <c r="E43" s="138"/>
      <c r="F43" s="113"/>
      <c r="G43" s="138"/>
      <c r="H43" s="113"/>
      <c r="I43" s="138"/>
      <c r="J43" s="113"/>
      <c r="K43" s="138"/>
      <c r="L43" s="113"/>
      <c r="M43" s="138"/>
      <c r="N43" s="114"/>
      <c r="O43" s="141"/>
      <c r="P43" s="115"/>
      <c r="S43" s="146"/>
    </row>
    <row r="44" spans="1:22" x14ac:dyDescent="0.25">
      <c r="A44" s="139"/>
      <c r="B44" s="138"/>
      <c r="C44" s="138"/>
      <c r="D44" s="112">
        <f t="shared" si="0"/>
        <v>0</v>
      </c>
      <c r="E44" s="138"/>
      <c r="F44" s="113">
        <f t="shared" si="1"/>
        <v>0</v>
      </c>
      <c r="G44" s="138"/>
      <c r="H44" s="113">
        <f t="shared" si="2"/>
        <v>0</v>
      </c>
      <c r="I44" s="138"/>
      <c r="J44" s="113">
        <f t="shared" si="3"/>
        <v>0</v>
      </c>
      <c r="K44" s="138"/>
      <c r="L44" s="113">
        <f t="shared" si="4"/>
        <v>0</v>
      </c>
      <c r="M44" s="138"/>
      <c r="N44" s="114" t="e">
        <f>(D44/D51)*M44</f>
        <v>#DIV/0!</v>
      </c>
      <c r="O44" s="141"/>
      <c r="P44" s="115">
        <f>D44*O44</f>
        <v>0</v>
      </c>
      <c r="S44" s="146"/>
    </row>
    <row r="45" spans="1:22" x14ac:dyDescent="0.25">
      <c r="A45" s="139"/>
      <c r="B45" s="138"/>
      <c r="C45" s="138"/>
      <c r="D45" s="112">
        <f t="shared" si="0"/>
        <v>0</v>
      </c>
      <c r="E45" s="138"/>
      <c r="F45" s="113">
        <f t="shared" si="1"/>
        <v>0</v>
      </c>
      <c r="G45" s="138"/>
      <c r="H45" s="113">
        <f t="shared" si="2"/>
        <v>0</v>
      </c>
      <c r="I45" s="138"/>
      <c r="J45" s="113">
        <f t="shared" si="3"/>
        <v>0</v>
      </c>
      <c r="K45" s="138"/>
      <c r="L45" s="113">
        <f t="shared" si="4"/>
        <v>0</v>
      </c>
      <c r="M45" s="138"/>
      <c r="N45" s="114" t="e">
        <f>(D45/D51)*M45</f>
        <v>#DIV/0!</v>
      </c>
      <c r="O45" s="141"/>
      <c r="P45" s="115">
        <f>D45*O45</f>
        <v>0</v>
      </c>
    </row>
    <row r="46" spans="1:22" x14ac:dyDescent="0.25">
      <c r="A46" s="139"/>
      <c r="B46" s="138"/>
      <c r="C46" s="138"/>
      <c r="D46" s="112">
        <f t="shared" si="0"/>
        <v>0</v>
      </c>
      <c r="E46" s="138"/>
      <c r="F46" s="113">
        <f t="shared" si="1"/>
        <v>0</v>
      </c>
      <c r="G46" s="138"/>
      <c r="H46" s="113">
        <f t="shared" si="2"/>
        <v>0</v>
      </c>
      <c r="I46" s="138"/>
      <c r="J46" s="113">
        <f t="shared" si="3"/>
        <v>0</v>
      </c>
      <c r="K46" s="138"/>
      <c r="L46" s="113">
        <f t="shared" si="4"/>
        <v>0</v>
      </c>
      <c r="M46" s="138"/>
      <c r="N46" s="114" t="e">
        <f>(D46/D51)*M46</f>
        <v>#DIV/0!</v>
      </c>
      <c r="O46" s="141"/>
      <c r="P46" s="115">
        <f>D46*O46</f>
        <v>0</v>
      </c>
    </row>
    <row r="47" spans="1:22" x14ac:dyDescent="0.25">
      <c r="A47" s="28" t="s">
        <v>85</v>
      </c>
      <c r="B47" s="140"/>
      <c r="C47" s="140"/>
      <c r="D47" s="112"/>
      <c r="E47" s="138"/>
      <c r="F47" s="113"/>
      <c r="G47" s="138"/>
      <c r="H47" s="113"/>
      <c r="I47" s="138"/>
      <c r="J47" s="113"/>
      <c r="K47" s="138"/>
      <c r="L47" s="113"/>
      <c r="M47" s="138"/>
      <c r="N47" s="114"/>
      <c r="O47" s="141"/>
      <c r="P47" s="115"/>
    </row>
    <row r="48" spans="1:22" x14ac:dyDescent="0.25">
      <c r="A48" s="139"/>
      <c r="B48" s="138"/>
      <c r="C48" s="138"/>
      <c r="D48" s="112">
        <f t="shared" si="0"/>
        <v>0</v>
      </c>
      <c r="E48" s="138"/>
      <c r="F48" s="113">
        <f t="shared" si="1"/>
        <v>0</v>
      </c>
      <c r="G48" s="138"/>
      <c r="H48" s="113">
        <f t="shared" si="2"/>
        <v>0</v>
      </c>
      <c r="I48" s="138"/>
      <c r="J48" s="113">
        <f t="shared" si="3"/>
        <v>0</v>
      </c>
      <c r="K48" s="138"/>
      <c r="L48" s="113">
        <f t="shared" si="4"/>
        <v>0</v>
      </c>
      <c r="M48" s="138"/>
      <c r="N48" s="114" t="e">
        <f>(D48/D51)*M48</f>
        <v>#DIV/0!</v>
      </c>
      <c r="O48" s="141"/>
      <c r="P48" s="115">
        <f>D48*O48</f>
        <v>0</v>
      </c>
    </row>
    <row r="49" spans="1:21" x14ac:dyDescent="0.25">
      <c r="A49" s="139"/>
      <c r="B49" s="138"/>
      <c r="C49" s="138"/>
      <c r="D49" s="112">
        <f t="shared" si="0"/>
        <v>0</v>
      </c>
      <c r="E49" s="138"/>
      <c r="F49" s="113">
        <f t="shared" si="1"/>
        <v>0</v>
      </c>
      <c r="G49" s="138"/>
      <c r="H49" s="113">
        <f t="shared" si="2"/>
        <v>0</v>
      </c>
      <c r="I49" s="138"/>
      <c r="J49" s="113">
        <f t="shared" si="3"/>
        <v>0</v>
      </c>
      <c r="K49" s="138"/>
      <c r="L49" s="113">
        <f t="shared" si="4"/>
        <v>0</v>
      </c>
      <c r="M49" s="138"/>
      <c r="N49" s="114" t="e">
        <f>(D49/D51)*M49</f>
        <v>#DIV/0!</v>
      </c>
      <c r="O49" s="141"/>
      <c r="P49" s="115">
        <f>D49*O49</f>
        <v>0</v>
      </c>
    </row>
    <row r="50" spans="1:21" x14ac:dyDescent="0.25">
      <c r="A50" s="139"/>
      <c r="B50" s="138"/>
      <c r="C50" s="138"/>
      <c r="D50" s="112">
        <f t="shared" si="0"/>
        <v>0</v>
      </c>
      <c r="E50" s="138"/>
      <c r="F50" s="113">
        <f t="shared" si="1"/>
        <v>0</v>
      </c>
      <c r="G50" s="138"/>
      <c r="H50" s="113">
        <f t="shared" si="2"/>
        <v>0</v>
      </c>
      <c r="I50" s="138"/>
      <c r="J50" s="113">
        <f t="shared" si="3"/>
        <v>0</v>
      </c>
      <c r="K50" s="138"/>
      <c r="L50" s="113">
        <f>D50*K50</f>
        <v>0</v>
      </c>
      <c r="M50" s="138"/>
      <c r="N50" s="114" t="e">
        <f>(D50/D51)*M50</f>
        <v>#DIV/0!</v>
      </c>
      <c r="O50" s="141"/>
      <c r="P50" s="115">
        <f>D50*O50</f>
        <v>0</v>
      </c>
    </row>
    <row r="51" spans="1:21" x14ac:dyDescent="0.25">
      <c r="A51" s="28" t="s">
        <v>86</v>
      </c>
      <c r="B51" s="38">
        <f>B39+B40+B41+B42+B44+B46+B50</f>
        <v>0</v>
      </c>
      <c r="C51" s="38" t="s">
        <v>87</v>
      </c>
      <c r="D51" s="57">
        <f>D39+D40+D41+D42+D44+D46+D50+D48+D49</f>
        <v>0</v>
      </c>
      <c r="E51" s="38" t="s">
        <v>70</v>
      </c>
      <c r="F51" s="45">
        <f>F39+F40+F41+F42+F44+F46+F50+F48+F49</f>
        <v>0</v>
      </c>
      <c r="G51" s="38" t="s">
        <v>88</v>
      </c>
      <c r="H51" s="45">
        <f>H39+H40+H41+H42+H44+H46+H50+H48+H49</f>
        <v>0</v>
      </c>
      <c r="I51" s="38" t="s">
        <v>74</v>
      </c>
      <c r="J51" s="45">
        <f>J39+J40+J41+J42+J44+J46+J50+J48+J49</f>
        <v>0</v>
      </c>
      <c r="K51" s="38" t="s">
        <v>89</v>
      </c>
      <c r="L51" s="45" t="e">
        <f>(L39+L40+L41+L42+L44+L48+L49+L46+L50)/D51</f>
        <v>#DIV/0!</v>
      </c>
      <c r="M51" s="38" t="s">
        <v>552</v>
      </c>
      <c r="N51" s="59" t="e">
        <f>N39+N40+N41+N42+N44+N46+N50+N48+N49</f>
        <v>#DIV/0!</v>
      </c>
      <c r="O51" s="60" t="s">
        <v>92</v>
      </c>
      <c r="P51" s="60">
        <f>P39+P40+P41+P42+P44+P46+P50+P48+P49</f>
        <v>0</v>
      </c>
    </row>
    <row r="52" spans="1:21" x14ac:dyDescent="0.25">
      <c r="B52" s="109"/>
      <c r="C52" s="109"/>
      <c r="D52" s="109"/>
      <c r="E52" s="109"/>
      <c r="F52" s="109"/>
      <c r="G52" s="109"/>
      <c r="H52" s="111"/>
      <c r="I52" s="109"/>
      <c r="J52" s="109"/>
      <c r="K52" s="109"/>
      <c r="L52" s="109"/>
      <c r="M52" s="151"/>
      <c r="N52" s="151"/>
      <c r="O52" s="109"/>
      <c r="P52" s="109"/>
    </row>
    <row r="53" spans="1:21" x14ac:dyDescent="0.25">
      <c r="M53" s="4"/>
    </row>
    <row r="54" spans="1:21" ht="13.8" x14ac:dyDescent="0.25">
      <c r="A54" s="16" t="s">
        <v>17</v>
      </c>
      <c r="B54" s="16" t="s">
        <v>94</v>
      </c>
      <c r="C54" s="16"/>
    </row>
    <row r="55" spans="1:21" ht="13.8" x14ac:dyDescent="0.25">
      <c r="A55" s="16"/>
      <c r="B55" s="16"/>
      <c r="C55" s="16"/>
    </row>
    <row r="56" spans="1:21" ht="13.8" x14ac:dyDescent="0.25">
      <c r="B56" s="18" t="s">
        <v>108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</row>
    <row r="58" spans="1:21" ht="13.8" x14ac:dyDescent="0.25">
      <c r="A58" t="s">
        <v>176</v>
      </c>
      <c r="G58" s="132" t="e">
        <f>B10/N51</f>
        <v>#DIV/0!</v>
      </c>
      <c r="H58" t="s">
        <v>95</v>
      </c>
      <c r="J58" t="s">
        <v>96</v>
      </c>
      <c r="L58" s="68" t="e">
        <f>G58-D51</f>
        <v>#DIV/0!</v>
      </c>
      <c r="M58" t="s">
        <v>97</v>
      </c>
    </row>
    <row r="59" spans="1:21" ht="13.8" x14ac:dyDescent="0.25">
      <c r="A59" t="s">
        <v>98</v>
      </c>
      <c r="G59" s="132">
        <f>G7-((G61+(G62*0.5)*0.44))</f>
        <v>0</v>
      </c>
      <c r="H59" t="s">
        <v>95</v>
      </c>
      <c r="L59" s="133"/>
    </row>
    <row r="60" spans="1:21" ht="13.8" x14ac:dyDescent="0.25">
      <c r="A60" t="s">
        <v>99</v>
      </c>
      <c r="G60" s="132">
        <f>D39+D40+D41+D42</f>
        <v>0</v>
      </c>
      <c r="H60" t="s">
        <v>95</v>
      </c>
      <c r="J60" t="s">
        <v>96</v>
      </c>
      <c r="L60" s="68">
        <f>G59-G60</f>
        <v>0</v>
      </c>
      <c r="M60" t="s">
        <v>100</v>
      </c>
      <c r="O60" s="123" t="s">
        <v>524</v>
      </c>
      <c r="P60" s="123"/>
      <c r="Q60" s="123"/>
      <c r="R60" s="123"/>
      <c r="S60" s="123"/>
      <c r="T60" s="123"/>
      <c r="U60" s="123"/>
    </row>
    <row r="61" spans="1:21" ht="13.8" x14ac:dyDescent="0.25">
      <c r="A61" t="s">
        <v>101</v>
      </c>
      <c r="G61" s="132">
        <f>D45+D46+D47+D48+D49+D50</f>
        <v>0</v>
      </c>
      <c r="H61" t="s">
        <v>95</v>
      </c>
      <c r="L61" s="122"/>
    </row>
    <row r="62" spans="1:21" ht="13.8" x14ac:dyDescent="0.25">
      <c r="A62" t="s">
        <v>103</v>
      </c>
      <c r="G62" s="132">
        <f>D44+D45+D46</f>
        <v>0</v>
      </c>
      <c r="H62" t="s">
        <v>95</v>
      </c>
      <c r="O62" t="s">
        <v>177</v>
      </c>
    </row>
    <row r="67" spans="1:12" ht="13.8" x14ac:dyDescent="0.25">
      <c r="A67" t="s">
        <v>109</v>
      </c>
      <c r="B67" s="13" t="s">
        <v>533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1:12" ht="13.8" x14ac:dyDescent="0.25"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1:12" ht="13.8" x14ac:dyDescent="0.25">
      <c r="B69" s="18" t="s">
        <v>110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1" spans="1:12" x14ac:dyDescent="0.25">
      <c r="A71" s="70" t="s">
        <v>107</v>
      </c>
      <c r="B71" t="s">
        <v>43</v>
      </c>
      <c r="C71" t="s">
        <v>114</v>
      </c>
      <c r="F71" s="124">
        <f>F51</f>
        <v>0</v>
      </c>
      <c r="G71" t="s">
        <v>43</v>
      </c>
    </row>
    <row r="72" spans="1:12" x14ac:dyDescent="0.25">
      <c r="A72" s="70"/>
      <c r="C72" t="s">
        <v>113</v>
      </c>
      <c r="F72" s="28">
        <f>B33</f>
        <v>5323</v>
      </c>
      <c r="G72" t="s">
        <v>43</v>
      </c>
    </row>
    <row r="73" spans="1:12" x14ac:dyDescent="0.25">
      <c r="A73" s="70"/>
      <c r="F73" s="117"/>
    </row>
    <row r="74" spans="1:12" x14ac:dyDescent="0.25">
      <c r="A74" s="70"/>
      <c r="C74" t="s">
        <v>115</v>
      </c>
      <c r="F74" s="28">
        <f>F71-F72</f>
        <v>-5323</v>
      </c>
      <c r="G74" t="s">
        <v>43</v>
      </c>
      <c r="H74" t="s">
        <v>525</v>
      </c>
    </row>
    <row r="75" spans="1:12" x14ac:dyDescent="0.25">
      <c r="A75" s="70"/>
      <c r="H75" t="s">
        <v>526</v>
      </c>
    </row>
    <row r="76" spans="1:12" x14ac:dyDescent="0.25">
      <c r="A76" s="70"/>
    </row>
    <row r="77" spans="1:12" x14ac:dyDescent="0.25">
      <c r="A77" s="70" t="s">
        <v>178</v>
      </c>
      <c r="B77" t="s">
        <v>44</v>
      </c>
      <c r="C77" t="s">
        <v>114</v>
      </c>
      <c r="F77" s="124">
        <f>H51</f>
        <v>0</v>
      </c>
      <c r="G77" t="s">
        <v>44</v>
      </c>
    </row>
    <row r="78" spans="1:12" x14ac:dyDescent="0.25">
      <c r="A78" s="70"/>
      <c r="C78" t="s">
        <v>113</v>
      </c>
      <c r="F78" s="28">
        <f>C33</f>
        <v>0</v>
      </c>
      <c r="G78" t="s">
        <v>44</v>
      </c>
    </row>
    <row r="79" spans="1:12" x14ac:dyDescent="0.25">
      <c r="A79" s="70"/>
      <c r="F79" s="13"/>
    </row>
    <row r="80" spans="1:12" x14ac:dyDescent="0.25">
      <c r="A80" s="70"/>
      <c r="C80" t="s">
        <v>115</v>
      </c>
      <c r="F80" s="28">
        <f>F77-F78</f>
        <v>0</v>
      </c>
      <c r="G80" t="s">
        <v>44</v>
      </c>
      <c r="H80" t="s">
        <v>525</v>
      </c>
    </row>
    <row r="81" spans="1:8" x14ac:dyDescent="0.25">
      <c r="A81" s="70"/>
      <c r="F81" s="13"/>
      <c r="H81" t="s">
        <v>526</v>
      </c>
    </row>
    <row r="82" spans="1:8" x14ac:dyDescent="0.25">
      <c r="A82" s="70"/>
      <c r="F82" s="13"/>
    </row>
    <row r="83" spans="1:8" x14ac:dyDescent="0.25">
      <c r="A83" s="70" t="s">
        <v>117</v>
      </c>
      <c r="B83" t="s">
        <v>118</v>
      </c>
      <c r="C83" t="s">
        <v>119</v>
      </c>
      <c r="F83" s="124" t="e">
        <f>L51</f>
        <v>#DIV/0!</v>
      </c>
      <c r="G83" t="s">
        <v>120</v>
      </c>
    </row>
    <row r="84" spans="1:8" x14ac:dyDescent="0.25">
      <c r="A84" s="70"/>
      <c r="C84" t="s">
        <v>121</v>
      </c>
      <c r="F84" s="28">
        <f>B13</f>
        <v>0</v>
      </c>
      <c r="G84" t="s">
        <v>120</v>
      </c>
    </row>
    <row r="85" spans="1:8" x14ac:dyDescent="0.25">
      <c r="A85" s="70"/>
      <c r="F85" s="13"/>
    </row>
    <row r="86" spans="1:8" x14ac:dyDescent="0.25">
      <c r="A86" s="70"/>
      <c r="C86" t="s">
        <v>115</v>
      </c>
      <c r="F86" s="124" t="e">
        <f>F83-F84</f>
        <v>#DIV/0!</v>
      </c>
      <c r="G86" t="s">
        <v>120</v>
      </c>
      <c r="H86" t="s">
        <v>528</v>
      </c>
    </row>
    <row r="87" spans="1:8" x14ac:dyDescent="0.25">
      <c r="A87" s="70"/>
      <c r="H87" t="s">
        <v>527</v>
      </c>
    </row>
    <row r="88" spans="1:8" x14ac:dyDescent="0.25">
      <c r="A88" s="70"/>
    </row>
    <row r="89" spans="1:8" x14ac:dyDescent="0.25">
      <c r="A89" s="70"/>
    </row>
    <row r="90" spans="1:8" x14ac:dyDescent="0.25">
      <c r="A90" s="70" t="s">
        <v>126</v>
      </c>
      <c r="B90" t="s">
        <v>127</v>
      </c>
      <c r="C90" t="s">
        <v>128</v>
      </c>
      <c r="F90" s="124">
        <f>J51</f>
        <v>0</v>
      </c>
      <c r="G90" t="s">
        <v>125</v>
      </c>
    </row>
    <row r="91" spans="1:8" x14ac:dyDescent="0.25">
      <c r="A91" s="70"/>
      <c r="C91" t="s">
        <v>121</v>
      </c>
      <c r="F91" s="28">
        <f>B14</f>
        <v>0</v>
      </c>
      <c r="G91" t="s">
        <v>125</v>
      </c>
    </row>
    <row r="92" spans="1:8" x14ac:dyDescent="0.25">
      <c r="A92" s="70"/>
      <c r="F92" s="28"/>
    </row>
    <row r="93" spans="1:8" x14ac:dyDescent="0.25">
      <c r="A93" s="70"/>
      <c r="C93" t="s">
        <v>115</v>
      </c>
      <c r="F93" s="124">
        <f>F90-F91</f>
        <v>0</v>
      </c>
      <c r="G93" t="s">
        <v>125</v>
      </c>
      <c r="H93" t="s">
        <v>529</v>
      </c>
    </row>
    <row r="94" spans="1:8" x14ac:dyDescent="0.25">
      <c r="A94" s="70"/>
      <c r="H94" t="s">
        <v>530</v>
      </c>
    </row>
    <row r="95" spans="1:8" x14ac:dyDescent="0.25">
      <c r="A95" s="70"/>
    </row>
    <row r="96" spans="1:8" ht="15.6" x14ac:dyDescent="0.3">
      <c r="A96" s="3" t="s">
        <v>158</v>
      </c>
      <c r="B96" t="s">
        <v>159</v>
      </c>
      <c r="F96" s="29">
        <f>P51</f>
        <v>0</v>
      </c>
      <c r="G96" t="s">
        <v>531</v>
      </c>
    </row>
    <row r="97" spans="2:7" x14ac:dyDescent="0.25">
      <c r="B97" t="s">
        <v>161</v>
      </c>
      <c r="F97" s="29">
        <f>P48+P49+P50</f>
        <v>0</v>
      </c>
      <c r="G97" t="s">
        <v>531</v>
      </c>
    </row>
    <row r="98" spans="2:7" x14ac:dyDescent="0.25">
      <c r="B98" t="s">
        <v>162</v>
      </c>
      <c r="F98" s="29">
        <f>P44+P45+P46</f>
        <v>0</v>
      </c>
      <c r="G98" t="s">
        <v>532</v>
      </c>
    </row>
    <row r="99" spans="2:7" x14ac:dyDescent="0.25">
      <c r="B99" t="s">
        <v>163</v>
      </c>
      <c r="F99" s="29">
        <f>P39+P40+P41+P42</f>
        <v>0</v>
      </c>
      <c r="G99" t="s">
        <v>531</v>
      </c>
    </row>
  </sheetData>
  <customSheetViews>
    <customSheetView guid="{7F92622C-3E5D-4CCC-968A-05086E203494}" scale="110" topLeftCell="A32">
      <selection activeCell="G36" sqref="G36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6"/>
  <sheetViews>
    <sheetView zoomScale="90" zoomScaleNormal="90" workbookViewId="0">
      <selection activeCell="R34" sqref="R34"/>
    </sheetView>
  </sheetViews>
  <sheetFormatPr defaultRowHeight="13.2" x14ac:dyDescent="0.25"/>
  <cols>
    <col min="1" max="1" width="20.77734375" customWidth="1"/>
    <col min="5" max="16" width="5.77734375" customWidth="1"/>
  </cols>
  <sheetData>
    <row r="1" spans="1:19" ht="17.399999999999999" x14ac:dyDescent="0.3">
      <c r="A1" s="1" t="s">
        <v>511</v>
      </c>
      <c r="B1" s="1"/>
      <c r="C1" s="25"/>
    </row>
    <row r="4" spans="1:19" ht="21" x14ac:dyDescent="0.4">
      <c r="A4" s="126" t="s">
        <v>512</v>
      </c>
      <c r="R4" s="1" t="s">
        <v>536</v>
      </c>
      <c r="S4" s="1"/>
    </row>
    <row r="5" spans="1:19" x14ac:dyDescent="0.25">
      <c r="A5" s="13" t="s">
        <v>504</v>
      </c>
      <c r="R5" s="13" t="s">
        <v>537</v>
      </c>
    </row>
    <row r="7" spans="1:19" x14ac:dyDescent="0.25">
      <c r="A7" s="102" t="s">
        <v>66</v>
      </c>
      <c r="B7" s="57" t="s">
        <v>67</v>
      </c>
      <c r="C7" s="57" t="s">
        <v>68</v>
      </c>
      <c r="D7" s="57" t="s">
        <v>8</v>
      </c>
      <c r="E7" s="57"/>
      <c r="H7" s="108" t="s">
        <v>510</v>
      </c>
    </row>
    <row r="8" spans="1:19" x14ac:dyDescent="0.25">
      <c r="A8" s="103"/>
      <c r="B8" s="50"/>
      <c r="C8" s="50"/>
      <c r="D8" s="50"/>
      <c r="E8" s="28" t="s">
        <v>506</v>
      </c>
      <c r="F8" s="28" t="s">
        <v>505</v>
      </c>
      <c r="G8" s="28" t="s">
        <v>506</v>
      </c>
      <c r="H8" s="28" t="s">
        <v>505</v>
      </c>
      <c r="I8" s="28" t="s">
        <v>506</v>
      </c>
      <c r="J8" s="28" t="s">
        <v>505</v>
      </c>
      <c r="K8" s="28" t="s">
        <v>506</v>
      </c>
      <c r="L8" s="28" t="s">
        <v>505</v>
      </c>
      <c r="M8" s="28" t="s">
        <v>506</v>
      </c>
      <c r="N8" s="28" t="s">
        <v>505</v>
      </c>
      <c r="O8" s="28" t="s">
        <v>8</v>
      </c>
      <c r="P8" s="28" t="s">
        <v>505</v>
      </c>
    </row>
    <row r="9" spans="1:19" x14ac:dyDescent="0.25">
      <c r="A9" s="102" t="s">
        <v>83</v>
      </c>
      <c r="B9" s="50"/>
      <c r="C9" s="50"/>
      <c r="D9" s="50"/>
      <c r="E9" s="28" t="s">
        <v>214</v>
      </c>
      <c r="F9" s="28" t="s">
        <v>214</v>
      </c>
      <c r="G9" s="28" t="s">
        <v>215</v>
      </c>
      <c r="H9" s="28" t="s">
        <v>215</v>
      </c>
      <c r="I9" s="28" t="s">
        <v>216</v>
      </c>
      <c r="J9" s="28" t="s">
        <v>216</v>
      </c>
      <c r="K9" s="28" t="s">
        <v>218</v>
      </c>
      <c r="L9" s="28" t="s">
        <v>218</v>
      </c>
      <c r="M9" s="28" t="s">
        <v>217</v>
      </c>
      <c r="N9" s="28" t="s">
        <v>217</v>
      </c>
      <c r="O9" s="28" t="s">
        <v>219</v>
      </c>
      <c r="P9" s="28" t="s">
        <v>507</v>
      </c>
    </row>
    <row r="10" spans="1:19" x14ac:dyDescent="0.25">
      <c r="A10" s="103" t="str">
        <f>Melkgevend!A82</f>
        <v>graskuil</v>
      </c>
      <c r="B10" s="50">
        <f>Melkgevend!B82</f>
        <v>0</v>
      </c>
      <c r="C10" s="50">
        <f>Melkgevend!C82</f>
        <v>0</v>
      </c>
      <c r="D10" s="50">
        <f>B10*C10/100</f>
        <v>0</v>
      </c>
      <c r="E10" s="105"/>
      <c r="F10" s="50">
        <f t="shared" ref="F10:F15" si="0">D10*E10</f>
        <v>0</v>
      </c>
      <c r="G10" s="106"/>
      <c r="H10" s="104">
        <f t="shared" ref="H10:H15" si="1">D10*G10</f>
        <v>0</v>
      </c>
      <c r="I10" s="106"/>
      <c r="J10" s="104">
        <f t="shared" ref="J10:J15" si="2">D10*I10</f>
        <v>0</v>
      </c>
      <c r="K10" s="107"/>
      <c r="L10" s="50">
        <f t="shared" ref="L10:L15" si="3">D10*K10</f>
        <v>0</v>
      </c>
      <c r="M10" s="107"/>
      <c r="N10" s="50">
        <f t="shared" ref="N10:N15" si="4">D10*M10</f>
        <v>0</v>
      </c>
      <c r="O10" s="107"/>
      <c r="P10" s="50">
        <f t="shared" ref="P10:P15" si="5">D10*O10</f>
        <v>0</v>
      </c>
    </row>
    <row r="11" spans="1:19" x14ac:dyDescent="0.25">
      <c r="A11" s="103" t="str">
        <f>Melkgevend!A83</f>
        <v>snijmais</v>
      </c>
      <c r="B11" s="50">
        <f>Melkgevend!B83</f>
        <v>0</v>
      </c>
      <c r="C11" s="50">
        <f>Melkgevend!C83</f>
        <v>0</v>
      </c>
      <c r="D11" s="50">
        <f t="shared" ref="D11:D28" si="6">B11*C11/100</f>
        <v>0</v>
      </c>
      <c r="E11" s="105"/>
      <c r="F11" s="50">
        <f t="shared" si="0"/>
        <v>0</v>
      </c>
      <c r="G11" s="106"/>
      <c r="H11" s="104">
        <f t="shared" si="1"/>
        <v>0</v>
      </c>
      <c r="I11" s="106"/>
      <c r="J11" s="104">
        <f t="shared" si="2"/>
        <v>0</v>
      </c>
      <c r="K11" s="107"/>
      <c r="L11" s="50">
        <f t="shared" si="3"/>
        <v>0</v>
      </c>
      <c r="M11" s="107"/>
      <c r="N11" s="50">
        <f t="shared" si="4"/>
        <v>0</v>
      </c>
      <c r="O11" s="107"/>
      <c r="P11" s="50">
        <f t="shared" si="5"/>
        <v>0</v>
      </c>
    </row>
    <row r="12" spans="1:19" x14ac:dyDescent="0.25">
      <c r="A12" s="103">
        <f>Melkgevend!A84</f>
        <v>0</v>
      </c>
      <c r="B12" s="50">
        <f>Melkgevend!B84</f>
        <v>0</v>
      </c>
      <c r="C12" s="50">
        <f>Melkgevend!C84</f>
        <v>0</v>
      </c>
      <c r="D12" s="50">
        <f t="shared" si="6"/>
        <v>0</v>
      </c>
      <c r="E12" s="105"/>
      <c r="F12" s="50">
        <f t="shared" si="0"/>
        <v>0</v>
      </c>
      <c r="G12" s="106"/>
      <c r="H12" s="104">
        <f t="shared" si="1"/>
        <v>0</v>
      </c>
      <c r="I12" s="106"/>
      <c r="J12" s="104">
        <f t="shared" si="2"/>
        <v>0</v>
      </c>
      <c r="K12" s="107"/>
      <c r="L12" s="50">
        <f t="shared" si="3"/>
        <v>0</v>
      </c>
      <c r="M12" s="107"/>
      <c r="N12" s="50">
        <f t="shared" si="4"/>
        <v>0</v>
      </c>
      <c r="O12" s="107"/>
      <c r="P12" s="50">
        <f t="shared" si="5"/>
        <v>0</v>
      </c>
    </row>
    <row r="13" spans="1:19" x14ac:dyDescent="0.25">
      <c r="A13" s="103">
        <f>Melkgevend!A85</f>
        <v>0</v>
      </c>
      <c r="B13" s="50">
        <f>Melkgevend!B85</f>
        <v>0</v>
      </c>
      <c r="C13" s="50">
        <f>Melkgevend!C85</f>
        <v>0</v>
      </c>
      <c r="D13" s="50">
        <f t="shared" si="6"/>
        <v>0</v>
      </c>
      <c r="E13" s="105"/>
      <c r="F13" s="50">
        <f t="shared" si="0"/>
        <v>0</v>
      </c>
      <c r="G13" s="106"/>
      <c r="H13" s="104">
        <f t="shared" si="1"/>
        <v>0</v>
      </c>
      <c r="I13" s="106"/>
      <c r="J13" s="104">
        <f t="shared" si="2"/>
        <v>0</v>
      </c>
      <c r="K13" s="107"/>
      <c r="L13" s="50">
        <f t="shared" si="3"/>
        <v>0</v>
      </c>
      <c r="M13" s="107"/>
      <c r="N13" s="50">
        <f t="shared" si="4"/>
        <v>0</v>
      </c>
      <c r="O13" s="107"/>
      <c r="P13" s="50">
        <f t="shared" si="5"/>
        <v>0</v>
      </c>
    </row>
    <row r="14" spans="1:19" x14ac:dyDescent="0.25">
      <c r="A14" s="103">
        <f>Melkgevend!A86</f>
        <v>0</v>
      </c>
      <c r="B14" s="50">
        <f>Melkgevend!B86</f>
        <v>0</v>
      </c>
      <c r="C14" s="50">
        <f>Melkgevend!C86</f>
        <v>0</v>
      </c>
      <c r="D14" s="50">
        <f t="shared" si="6"/>
        <v>0</v>
      </c>
      <c r="E14" s="105"/>
      <c r="F14" s="50">
        <f t="shared" si="0"/>
        <v>0</v>
      </c>
      <c r="G14" s="106"/>
      <c r="H14" s="104">
        <f t="shared" si="1"/>
        <v>0</v>
      </c>
      <c r="I14" s="106"/>
      <c r="J14" s="104">
        <f t="shared" si="2"/>
        <v>0</v>
      </c>
      <c r="K14" s="107"/>
      <c r="L14" s="50">
        <f t="shared" si="3"/>
        <v>0</v>
      </c>
      <c r="M14" s="107"/>
      <c r="N14" s="50">
        <f t="shared" si="4"/>
        <v>0</v>
      </c>
      <c r="O14" s="107"/>
      <c r="P14" s="50">
        <f t="shared" si="5"/>
        <v>0</v>
      </c>
    </row>
    <row r="15" spans="1:19" x14ac:dyDescent="0.25">
      <c r="A15" s="103">
        <f>Melkgevend!A87</f>
        <v>0</v>
      </c>
      <c r="B15" s="50">
        <f>Melkgevend!B87</f>
        <v>0</v>
      </c>
      <c r="C15" s="50">
        <f>Melkgevend!C87</f>
        <v>0</v>
      </c>
      <c r="D15" s="50">
        <f t="shared" si="6"/>
        <v>0</v>
      </c>
      <c r="E15" s="105"/>
      <c r="F15" s="50">
        <f t="shared" si="0"/>
        <v>0</v>
      </c>
      <c r="G15" s="106"/>
      <c r="H15" s="104">
        <f t="shared" si="1"/>
        <v>0</v>
      </c>
      <c r="I15" s="106"/>
      <c r="J15" s="104">
        <f t="shared" si="2"/>
        <v>0</v>
      </c>
      <c r="K15" s="107"/>
      <c r="L15" s="50">
        <f t="shared" si="3"/>
        <v>0</v>
      </c>
      <c r="M15" s="107"/>
      <c r="N15" s="50">
        <f t="shared" si="4"/>
        <v>0</v>
      </c>
      <c r="O15" s="107"/>
      <c r="P15" s="50">
        <f t="shared" si="5"/>
        <v>0</v>
      </c>
    </row>
    <row r="16" spans="1:19" x14ac:dyDescent="0.25">
      <c r="A16" s="102" t="s">
        <v>84</v>
      </c>
      <c r="B16" s="50"/>
      <c r="C16" s="50"/>
      <c r="D16" s="50"/>
      <c r="E16" s="105"/>
      <c r="F16" s="50"/>
      <c r="G16" s="106"/>
      <c r="H16" s="104"/>
      <c r="I16" s="106"/>
      <c r="J16" s="104"/>
      <c r="K16" s="107"/>
      <c r="L16" s="50"/>
      <c r="M16" s="107"/>
      <c r="N16" s="50"/>
      <c r="O16" s="107"/>
      <c r="P16" s="50"/>
    </row>
    <row r="17" spans="1:16" x14ac:dyDescent="0.25">
      <c r="A17" s="103">
        <f>Melkgevend!A89</f>
        <v>0</v>
      </c>
      <c r="B17" s="50">
        <f>Melkgevend!B89</f>
        <v>0</v>
      </c>
      <c r="C17" s="50">
        <f>Melkgevend!C89</f>
        <v>0</v>
      </c>
      <c r="D17" s="50">
        <f t="shared" si="6"/>
        <v>0</v>
      </c>
      <c r="E17" s="105"/>
      <c r="F17" s="50">
        <f>D17*E17</f>
        <v>0</v>
      </c>
      <c r="G17" s="106"/>
      <c r="H17" s="104">
        <f>D17*G17</f>
        <v>0</v>
      </c>
      <c r="I17" s="106"/>
      <c r="J17" s="104">
        <f>D17*I17</f>
        <v>0</v>
      </c>
      <c r="K17" s="107"/>
      <c r="L17" s="50">
        <f>D17*K17</f>
        <v>0</v>
      </c>
      <c r="M17" s="107"/>
      <c r="N17" s="50">
        <f>D17*M17</f>
        <v>0</v>
      </c>
      <c r="O17" s="107"/>
      <c r="P17" s="50">
        <f t="shared" ref="P17:P28" si="7">D17*O17</f>
        <v>0</v>
      </c>
    </row>
    <row r="18" spans="1:16" x14ac:dyDescent="0.25">
      <c r="A18" s="103">
        <f>Melkgevend!A90</f>
        <v>0</v>
      </c>
      <c r="B18" s="50">
        <f>Melkgevend!B90</f>
        <v>0</v>
      </c>
      <c r="C18" s="50">
        <f>Melkgevend!C90</f>
        <v>0</v>
      </c>
      <c r="D18" s="50">
        <f t="shared" si="6"/>
        <v>0</v>
      </c>
      <c r="E18" s="105"/>
      <c r="F18" s="50">
        <f>D18*E18</f>
        <v>0</v>
      </c>
      <c r="G18" s="106"/>
      <c r="H18" s="104">
        <f>D18*G18</f>
        <v>0</v>
      </c>
      <c r="I18" s="106"/>
      <c r="J18" s="104">
        <f>D18*I18</f>
        <v>0</v>
      </c>
      <c r="K18" s="107"/>
      <c r="L18" s="50">
        <f>D18*K18</f>
        <v>0</v>
      </c>
      <c r="M18" s="107"/>
      <c r="N18" s="50">
        <f>D18*M18</f>
        <v>0</v>
      </c>
      <c r="O18" s="107"/>
      <c r="P18" s="50">
        <f t="shared" si="7"/>
        <v>0</v>
      </c>
    </row>
    <row r="19" spans="1:16" x14ac:dyDescent="0.25">
      <c r="A19" s="103">
        <f>Melkgevend!A91</f>
        <v>0</v>
      </c>
      <c r="B19" s="50">
        <f>Melkgevend!B91</f>
        <v>0</v>
      </c>
      <c r="C19" s="50">
        <f>Melkgevend!C91</f>
        <v>0</v>
      </c>
      <c r="D19" s="50">
        <f t="shared" si="6"/>
        <v>0</v>
      </c>
      <c r="E19" s="105"/>
      <c r="F19" s="50">
        <f>D19*E19</f>
        <v>0</v>
      </c>
      <c r="G19" s="106"/>
      <c r="H19" s="104">
        <f>D19*G19</f>
        <v>0</v>
      </c>
      <c r="I19" s="106"/>
      <c r="J19" s="104">
        <f>D19*I19</f>
        <v>0</v>
      </c>
      <c r="K19" s="107"/>
      <c r="L19" s="50">
        <f>D19*K19</f>
        <v>0</v>
      </c>
      <c r="M19" s="107"/>
      <c r="N19" s="50">
        <f>D19*M19</f>
        <v>0</v>
      </c>
      <c r="O19" s="107"/>
      <c r="P19" s="50">
        <f t="shared" si="7"/>
        <v>0</v>
      </c>
    </row>
    <row r="20" spans="1:16" x14ac:dyDescent="0.25">
      <c r="A20" s="103">
        <f>Melkgevend!A92</f>
        <v>0</v>
      </c>
      <c r="B20" s="50">
        <f>Melkgevend!B92</f>
        <v>0</v>
      </c>
      <c r="C20" s="50">
        <f>Melkgevend!C92</f>
        <v>0</v>
      </c>
      <c r="D20" s="50">
        <f t="shared" si="6"/>
        <v>0</v>
      </c>
      <c r="E20" s="105"/>
      <c r="F20" s="50">
        <f>D20*E20</f>
        <v>0</v>
      </c>
      <c r="G20" s="106"/>
      <c r="H20" s="104">
        <f>D20*G20</f>
        <v>0</v>
      </c>
      <c r="I20" s="106"/>
      <c r="J20" s="104">
        <f>D20*I20</f>
        <v>0</v>
      </c>
      <c r="K20" s="107"/>
      <c r="L20" s="50">
        <f>D20*K20</f>
        <v>0</v>
      </c>
      <c r="M20" s="107"/>
      <c r="N20" s="50">
        <f>D20*M20</f>
        <v>0</v>
      </c>
      <c r="O20" s="107"/>
      <c r="P20" s="50">
        <f t="shared" si="7"/>
        <v>0</v>
      </c>
    </row>
    <row r="21" spans="1:16" x14ac:dyDescent="0.25">
      <c r="A21" s="103">
        <f>Melkgevend!A93</f>
        <v>0</v>
      </c>
      <c r="B21" s="50">
        <f>Melkgevend!B93</f>
        <v>0</v>
      </c>
      <c r="C21" s="50">
        <f>Melkgevend!C93</f>
        <v>0</v>
      </c>
      <c r="D21" s="50">
        <f t="shared" si="6"/>
        <v>0</v>
      </c>
      <c r="E21" s="105"/>
      <c r="F21" s="50">
        <f>D21*E21</f>
        <v>0</v>
      </c>
      <c r="G21" s="106"/>
      <c r="H21" s="104">
        <f>D21*G21</f>
        <v>0</v>
      </c>
      <c r="I21" s="106"/>
      <c r="J21" s="104">
        <f>D21*I21</f>
        <v>0</v>
      </c>
      <c r="K21" s="107"/>
      <c r="L21" s="50">
        <f>D21*K21</f>
        <v>0</v>
      </c>
      <c r="M21" s="107"/>
      <c r="N21" s="50">
        <f>D21*M21</f>
        <v>0</v>
      </c>
      <c r="O21" s="107"/>
      <c r="P21" s="50">
        <f t="shared" si="7"/>
        <v>0</v>
      </c>
    </row>
    <row r="22" spans="1:16" x14ac:dyDescent="0.25">
      <c r="A22" s="102" t="s">
        <v>85</v>
      </c>
      <c r="B22" s="50"/>
      <c r="C22" s="50"/>
      <c r="D22" s="50"/>
      <c r="E22" s="105"/>
      <c r="F22" s="50"/>
      <c r="G22" s="106"/>
      <c r="H22" s="104"/>
      <c r="I22" s="106"/>
      <c r="J22" s="104"/>
      <c r="K22" s="107"/>
      <c r="L22" s="50"/>
      <c r="M22" s="107"/>
      <c r="N22" s="50"/>
      <c r="O22" s="107"/>
      <c r="P22" s="50">
        <f t="shared" si="7"/>
        <v>0</v>
      </c>
    </row>
    <row r="23" spans="1:16" x14ac:dyDescent="0.25">
      <c r="A23" s="103" t="str">
        <f>Melkgevend!A95</f>
        <v>a brok</v>
      </c>
      <c r="B23" s="50">
        <f>Melkgevend!B95</f>
        <v>0</v>
      </c>
      <c r="C23" s="50">
        <f>Melkgevend!C95</f>
        <v>0</v>
      </c>
      <c r="D23" s="50">
        <f t="shared" si="6"/>
        <v>0</v>
      </c>
      <c r="E23" s="105"/>
      <c r="F23" s="50">
        <f t="shared" ref="F23:F28" si="8">D23*E23</f>
        <v>0</v>
      </c>
      <c r="G23" s="106"/>
      <c r="H23" s="104">
        <f t="shared" ref="H23:H28" si="9">D23*G23</f>
        <v>0</v>
      </c>
      <c r="I23" s="106"/>
      <c r="J23" s="104">
        <f t="shared" ref="J23:J28" si="10">D23*I23</f>
        <v>0</v>
      </c>
      <c r="K23" s="107"/>
      <c r="L23" s="50">
        <f t="shared" ref="L23:L28" si="11">D23*K23</f>
        <v>0</v>
      </c>
      <c r="M23" s="107"/>
      <c r="N23" s="50">
        <f t="shared" ref="N23:N28" si="12">D23*M23</f>
        <v>0</v>
      </c>
      <c r="O23" s="107"/>
      <c r="P23" s="50">
        <f t="shared" si="7"/>
        <v>0</v>
      </c>
    </row>
    <row r="24" spans="1:16" x14ac:dyDescent="0.25">
      <c r="A24" s="103">
        <f>Melkgevend!A96</f>
        <v>0</v>
      </c>
      <c r="B24" s="50">
        <f>Melkgevend!B96</f>
        <v>0</v>
      </c>
      <c r="C24" s="50">
        <f>Melkgevend!C96</f>
        <v>0</v>
      </c>
      <c r="D24" s="50">
        <f t="shared" si="6"/>
        <v>0</v>
      </c>
      <c r="E24" s="105"/>
      <c r="F24" s="50">
        <f t="shared" si="8"/>
        <v>0</v>
      </c>
      <c r="G24" s="106"/>
      <c r="H24" s="104">
        <f t="shared" si="9"/>
        <v>0</v>
      </c>
      <c r="I24" s="106"/>
      <c r="J24" s="104">
        <f t="shared" si="10"/>
        <v>0</v>
      </c>
      <c r="K24" s="107"/>
      <c r="L24" s="50">
        <f t="shared" si="11"/>
        <v>0</v>
      </c>
      <c r="M24" s="107"/>
      <c r="N24" s="50">
        <f t="shared" si="12"/>
        <v>0</v>
      </c>
      <c r="O24" s="107"/>
      <c r="P24" s="50">
        <f t="shared" si="7"/>
        <v>0</v>
      </c>
    </row>
    <row r="25" spans="1:16" x14ac:dyDescent="0.25">
      <c r="A25" s="103">
        <f>Melkgevend!A97</f>
        <v>0</v>
      </c>
      <c r="B25" s="50">
        <f>Melkgevend!B97</f>
        <v>0</v>
      </c>
      <c r="C25" s="50">
        <f>Melkgevend!C97</f>
        <v>0</v>
      </c>
      <c r="D25" s="50">
        <f t="shared" si="6"/>
        <v>0</v>
      </c>
      <c r="E25" s="105"/>
      <c r="F25" s="50">
        <f t="shared" si="8"/>
        <v>0</v>
      </c>
      <c r="G25" s="106"/>
      <c r="H25" s="104">
        <f t="shared" si="9"/>
        <v>0</v>
      </c>
      <c r="I25" s="106"/>
      <c r="J25" s="104">
        <f t="shared" si="10"/>
        <v>0</v>
      </c>
      <c r="K25" s="107"/>
      <c r="L25" s="50">
        <f t="shared" si="11"/>
        <v>0</v>
      </c>
      <c r="M25" s="107"/>
      <c r="N25" s="50">
        <f t="shared" si="12"/>
        <v>0</v>
      </c>
      <c r="O25" s="107"/>
      <c r="P25" s="50">
        <f t="shared" si="7"/>
        <v>0</v>
      </c>
    </row>
    <row r="26" spans="1:16" x14ac:dyDescent="0.25">
      <c r="A26" s="103">
        <f>Melkgevend!A98</f>
        <v>0</v>
      </c>
      <c r="B26" s="50">
        <f>Melkgevend!B98</f>
        <v>0</v>
      </c>
      <c r="C26" s="50">
        <f>Melkgevend!C98</f>
        <v>0</v>
      </c>
      <c r="D26" s="50">
        <f t="shared" si="6"/>
        <v>0</v>
      </c>
      <c r="E26" s="105"/>
      <c r="F26" s="50">
        <f t="shared" si="8"/>
        <v>0</v>
      </c>
      <c r="G26" s="106"/>
      <c r="H26" s="104">
        <f t="shared" si="9"/>
        <v>0</v>
      </c>
      <c r="I26" s="106"/>
      <c r="J26" s="104">
        <f t="shared" si="10"/>
        <v>0</v>
      </c>
      <c r="K26" s="107"/>
      <c r="L26" s="50">
        <f t="shared" si="11"/>
        <v>0</v>
      </c>
      <c r="M26" s="107"/>
      <c r="N26" s="50">
        <f t="shared" si="12"/>
        <v>0</v>
      </c>
      <c r="O26" s="107"/>
      <c r="P26" s="50">
        <f t="shared" si="7"/>
        <v>0</v>
      </c>
    </row>
    <row r="27" spans="1:16" x14ac:dyDescent="0.25">
      <c r="A27" s="103">
        <f>Melkgevend!A99</f>
        <v>0</v>
      </c>
      <c r="B27" s="50">
        <f>Melkgevend!B99</f>
        <v>0</v>
      </c>
      <c r="C27" s="50">
        <f>Melkgevend!C99</f>
        <v>0</v>
      </c>
      <c r="D27" s="50">
        <f t="shared" si="6"/>
        <v>0</v>
      </c>
      <c r="E27" s="105"/>
      <c r="F27" s="50">
        <f t="shared" si="8"/>
        <v>0</v>
      </c>
      <c r="G27" s="106"/>
      <c r="H27" s="104">
        <f t="shared" si="9"/>
        <v>0</v>
      </c>
      <c r="I27" s="106"/>
      <c r="J27" s="104">
        <f t="shared" si="10"/>
        <v>0</v>
      </c>
      <c r="K27" s="107"/>
      <c r="L27" s="50">
        <f t="shared" si="11"/>
        <v>0</v>
      </c>
      <c r="M27" s="107"/>
      <c r="N27" s="50">
        <f t="shared" si="12"/>
        <v>0</v>
      </c>
      <c r="O27" s="107"/>
      <c r="P27" s="50">
        <f t="shared" si="7"/>
        <v>0</v>
      </c>
    </row>
    <row r="28" spans="1:16" x14ac:dyDescent="0.25">
      <c r="A28" s="103">
        <f>Melkgevend!A100</f>
        <v>0</v>
      </c>
      <c r="B28" s="50">
        <f>Melkgevend!B100</f>
        <v>0</v>
      </c>
      <c r="C28" s="50">
        <f>Melkgevend!C100</f>
        <v>0</v>
      </c>
      <c r="D28" s="50">
        <f t="shared" si="6"/>
        <v>0</v>
      </c>
      <c r="E28" s="105"/>
      <c r="F28" s="50">
        <f t="shared" si="8"/>
        <v>0</v>
      </c>
      <c r="G28" s="106"/>
      <c r="H28" s="104">
        <f t="shared" si="9"/>
        <v>0</v>
      </c>
      <c r="I28" s="106"/>
      <c r="J28" s="104">
        <f t="shared" si="10"/>
        <v>0</v>
      </c>
      <c r="K28" s="107"/>
      <c r="L28" s="50">
        <f t="shared" si="11"/>
        <v>0</v>
      </c>
      <c r="M28" s="107"/>
      <c r="N28" s="50">
        <f t="shared" si="12"/>
        <v>0</v>
      </c>
      <c r="O28" s="107"/>
      <c r="P28" s="50">
        <f t="shared" si="7"/>
        <v>0</v>
      </c>
    </row>
    <row r="29" spans="1:16" x14ac:dyDescent="0.25">
      <c r="A29" s="102" t="s">
        <v>86</v>
      </c>
      <c r="B29" s="50">
        <f>B10+B11+B12+B13+B14+B15+B17+B19+B20+B21+B22+B25+B26+B27+B28</f>
        <v>0</v>
      </c>
      <c r="C29" s="50" t="s">
        <v>87</v>
      </c>
      <c r="D29" s="50">
        <f>D10+D11+D12+D13+D14+D15+D17+D18+D19+D20+D21+D22+D23+D24+D25+D26+D27+D28</f>
        <v>0</v>
      </c>
      <c r="E29" s="105"/>
      <c r="F29" s="50">
        <f>F10+F11+F12+F13+F14+F15+F17+F18+F19+F20+F21+F23+F24+F25+F26+F27+F28</f>
        <v>0</v>
      </c>
      <c r="G29" s="106"/>
      <c r="H29" s="104">
        <f>H10+H11+H12+H13+H14+H15+H17+H18+H19+H20+H21+H23+H24+H25+H26+H27+H28</f>
        <v>0</v>
      </c>
      <c r="I29" s="106"/>
      <c r="J29" s="104">
        <f>J10+J11+J12+J13+J14+J15+J17+J18+J19+J20+J21+J23+J24+J25+J26+J27+J28</f>
        <v>0</v>
      </c>
      <c r="K29" s="107"/>
      <c r="L29" s="50">
        <f>L10+L11+L12+L13+L14+L15+L17+L18+L19+L20+L21+L23+L24+L25+L26+L27+L28</f>
        <v>0</v>
      </c>
      <c r="M29" s="107"/>
      <c r="N29" s="50">
        <f>N10+N11+N12+N13+N14+N15+N17+N18+N19+N20+N21+N23+N24+N25+N26+N27+N28</f>
        <v>0</v>
      </c>
      <c r="O29" s="107"/>
      <c r="P29" s="50">
        <f>P10+P11+P12+P13+P14+P15+P17+P18+P19+P20+P21+P23+P24+P25+P26+P27+P28</f>
        <v>0</v>
      </c>
    </row>
    <row r="30" spans="1:16" x14ac:dyDescent="0.25">
      <c r="B30" s="101"/>
      <c r="C30" s="101"/>
      <c r="D30" s="101"/>
    </row>
    <row r="31" spans="1:16" x14ac:dyDescent="0.25">
      <c r="A31" s="5" t="s">
        <v>508</v>
      </c>
      <c r="B31" s="101"/>
      <c r="C31" s="101"/>
      <c r="D31" s="101"/>
      <c r="F31" s="106"/>
      <c r="H31" s="106"/>
      <c r="J31" s="106"/>
      <c r="L31" s="106"/>
      <c r="N31" s="106"/>
      <c r="P31" s="106"/>
    </row>
    <row r="33" spans="1:18" ht="13.8" x14ac:dyDescent="0.25">
      <c r="A33" s="69" t="s">
        <v>509</v>
      </c>
      <c r="B33" s="131"/>
      <c r="C33" s="131"/>
      <c r="D33" s="131"/>
      <c r="E33" s="131"/>
      <c r="F33" s="161">
        <f>F29-F31</f>
        <v>0</v>
      </c>
      <c r="G33" s="162"/>
      <c r="H33" s="161">
        <f>H29-H31</f>
        <v>0</v>
      </c>
      <c r="I33" s="162"/>
      <c r="J33" s="161">
        <f>J29-J31</f>
        <v>0</v>
      </c>
      <c r="K33" s="162"/>
      <c r="L33" s="161">
        <f>L29-L31</f>
        <v>0</v>
      </c>
      <c r="M33" s="162"/>
      <c r="N33" s="161">
        <f>N29-N31</f>
        <v>0</v>
      </c>
      <c r="O33" s="162"/>
      <c r="P33" s="161">
        <f>P29-P31</f>
        <v>0</v>
      </c>
    </row>
    <row r="37" spans="1:18" ht="17.399999999999999" x14ac:dyDescent="0.3">
      <c r="A37" s="1" t="s">
        <v>511</v>
      </c>
      <c r="B37" s="1"/>
    </row>
    <row r="40" spans="1:18" ht="17.399999999999999" x14ac:dyDescent="0.3">
      <c r="A40" s="127" t="s">
        <v>535</v>
      </c>
      <c r="R40" s="1" t="s">
        <v>536</v>
      </c>
    </row>
    <row r="41" spans="1:18" x14ac:dyDescent="0.25">
      <c r="A41" t="s">
        <v>504</v>
      </c>
      <c r="R41" t="s">
        <v>537</v>
      </c>
    </row>
    <row r="43" spans="1:18" x14ac:dyDescent="0.25">
      <c r="A43" s="28" t="s">
        <v>66</v>
      </c>
      <c r="B43" s="28" t="s">
        <v>67</v>
      </c>
      <c r="C43" s="28" t="s">
        <v>68</v>
      </c>
      <c r="D43" s="28" t="s">
        <v>8</v>
      </c>
      <c r="H43" t="s">
        <v>510</v>
      </c>
    </row>
    <row r="44" spans="1:18" x14ac:dyDescent="0.25">
      <c r="A44" s="28"/>
      <c r="B44" s="5"/>
      <c r="C44" s="5"/>
      <c r="D44" s="5"/>
      <c r="E44" s="10" t="s">
        <v>506</v>
      </c>
      <c r="F44" s="38" t="s">
        <v>505</v>
      </c>
      <c r="G44" s="9" t="s">
        <v>506</v>
      </c>
      <c r="H44" s="38" t="s">
        <v>505</v>
      </c>
      <c r="I44" s="9" t="s">
        <v>506</v>
      </c>
      <c r="J44" s="38" t="s">
        <v>505</v>
      </c>
      <c r="K44" s="9" t="s">
        <v>506</v>
      </c>
      <c r="L44" s="38" t="s">
        <v>505</v>
      </c>
      <c r="M44" s="9" t="s">
        <v>506</v>
      </c>
      <c r="N44" s="38" t="s">
        <v>505</v>
      </c>
      <c r="O44" s="9" t="s">
        <v>8</v>
      </c>
      <c r="P44" s="38" t="s">
        <v>505</v>
      </c>
    </row>
    <row r="45" spans="1:18" x14ac:dyDescent="0.25">
      <c r="A45" s="28" t="s">
        <v>83</v>
      </c>
      <c r="B45" s="5"/>
      <c r="C45" s="5"/>
      <c r="D45" s="5"/>
      <c r="E45" s="10" t="s">
        <v>214</v>
      </c>
      <c r="F45" s="38" t="s">
        <v>214</v>
      </c>
      <c r="G45" s="9" t="s">
        <v>215</v>
      </c>
      <c r="H45" s="38" t="s">
        <v>215</v>
      </c>
      <c r="I45" s="9" t="s">
        <v>216</v>
      </c>
      <c r="J45" s="38" t="s">
        <v>216</v>
      </c>
      <c r="K45" s="9" t="s">
        <v>218</v>
      </c>
      <c r="L45" s="38" t="s">
        <v>218</v>
      </c>
      <c r="M45" s="9" t="s">
        <v>217</v>
      </c>
      <c r="N45" s="38" t="s">
        <v>217</v>
      </c>
      <c r="O45" s="9" t="s">
        <v>219</v>
      </c>
      <c r="P45" s="38" t="s">
        <v>507</v>
      </c>
    </row>
    <row r="46" spans="1:18" x14ac:dyDescent="0.25">
      <c r="A46" s="28" t="str">
        <f>Droogstaand!A39</f>
        <v>snijmais</v>
      </c>
      <c r="B46" s="121">
        <f>Droogstaand!B39</f>
        <v>0</v>
      </c>
      <c r="C46" s="37">
        <f>Droogstaand!C39</f>
        <v>0</v>
      </c>
      <c r="D46" s="50">
        <f>C46*B46/100</f>
        <v>0</v>
      </c>
      <c r="E46" s="128"/>
      <c r="F46" s="50">
        <f>D46*E46</f>
        <v>0</v>
      </c>
      <c r="G46" s="128"/>
      <c r="H46" s="50">
        <f>D46*G46</f>
        <v>0</v>
      </c>
      <c r="I46" s="129"/>
      <c r="J46" s="37">
        <f>D46*I46</f>
        <v>0</v>
      </c>
      <c r="K46" s="107"/>
      <c r="L46" s="50">
        <f>D46*K46</f>
        <v>0</v>
      </c>
      <c r="M46" s="107"/>
      <c r="N46" s="37">
        <f>M46*D46</f>
        <v>0</v>
      </c>
      <c r="O46" s="107"/>
      <c r="P46" s="37">
        <f>O46*D46</f>
        <v>0</v>
      </c>
    </row>
    <row r="47" spans="1:18" x14ac:dyDescent="0.25">
      <c r="A47" s="28" t="str">
        <f>Droogstaand!A40</f>
        <v>tarwestro</v>
      </c>
      <c r="B47" s="121">
        <f>Droogstaand!B40</f>
        <v>0</v>
      </c>
      <c r="C47" s="37">
        <f>Droogstaand!C40</f>
        <v>0</v>
      </c>
      <c r="D47" s="50">
        <f>C47*B47/100</f>
        <v>0</v>
      </c>
      <c r="E47" s="128"/>
      <c r="F47" s="50">
        <f t="shared" ref="F47:F57" si="13">D47*E47</f>
        <v>0</v>
      </c>
      <c r="G47" s="128"/>
      <c r="H47" s="50">
        <f>D47*G47</f>
        <v>0</v>
      </c>
      <c r="I47" s="129"/>
      <c r="J47" s="37">
        <f>D47*I47</f>
        <v>0</v>
      </c>
      <c r="K47" s="107"/>
      <c r="L47" s="50">
        <f>D47*K47</f>
        <v>0</v>
      </c>
      <c r="M47" s="107"/>
      <c r="N47" s="37">
        <f>M47*D47</f>
        <v>0</v>
      </c>
      <c r="O47" s="107"/>
      <c r="P47" s="37">
        <f>O47*D47</f>
        <v>0</v>
      </c>
    </row>
    <row r="48" spans="1:18" x14ac:dyDescent="0.25">
      <c r="A48" s="28" t="str">
        <f>Droogstaand!A41</f>
        <v>graskuil</v>
      </c>
      <c r="B48" s="121">
        <f>Droogstaand!B41</f>
        <v>0</v>
      </c>
      <c r="C48" s="37">
        <f>Droogstaand!C41</f>
        <v>0</v>
      </c>
      <c r="D48" s="50">
        <f>C48*B48/100</f>
        <v>0</v>
      </c>
      <c r="E48" s="128"/>
      <c r="F48" s="50">
        <f t="shared" si="13"/>
        <v>0</v>
      </c>
      <c r="G48" s="128"/>
      <c r="H48" s="50">
        <f>D48*G48</f>
        <v>0</v>
      </c>
      <c r="I48" s="129"/>
      <c r="J48" s="37">
        <f>D48*I48</f>
        <v>0</v>
      </c>
      <c r="K48" s="107"/>
      <c r="L48" s="50">
        <f>D48*K48</f>
        <v>0</v>
      </c>
      <c r="M48" s="107"/>
      <c r="N48" s="37">
        <f>M48*D48</f>
        <v>0</v>
      </c>
      <c r="O48" s="107"/>
      <c r="P48" s="37">
        <f>O48*D48</f>
        <v>0</v>
      </c>
    </row>
    <row r="49" spans="1:17" x14ac:dyDescent="0.25">
      <c r="A49" s="28">
        <f>Droogstaand!A42</f>
        <v>0</v>
      </c>
      <c r="B49" s="121">
        <f>Droogstaand!B42</f>
        <v>0</v>
      </c>
      <c r="C49" s="37">
        <f>Droogstaand!C42</f>
        <v>0</v>
      </c>
      <c r="D49" s="50">
        <f>C49*B49/100</f>
        <v>0</v>
      </c>
      <c r="E49" s="128"/>
      <c r="F49" s="50">
        <f t="shared" si="13"/>
        <v>0</v>
      </c>
      <c r="G49" s="128"/>
      <c r="H49" s="50">
        <f>D49*G49</f>
        <v>0</v>
      </c>
      <c r="I49" s="129"/>
      <c r="J49" s="37">
        <f>D49*I49</f>
        <v>0</v>
      </c>
      <c r="K49" s="107"/>
      <c r="L49" s="50">
        <f>D49*K49</f>
        <v>0</v>
      </c>
      <c r="M49" s="107"/>
      <c r="N49" s="37">
        <f>M49*D49</f>
        <v>0</v>
      </c>
      <c r="O49" s="107"/>
      <c r="P49" s="37">
        <f>O49*D49</f>
        <v>0</v>
      </c>
    </row>
    <row r="50" spans="1:17" x14ac:dyDescent="0.25">
      <c r="A50" s="28" t="s">
        <v>84</v>
      </c>
      <c r="B50" s="121"/>
      <c r="C50" s="37"/>
      <c r="D50" s="50"/>
      <c r="E50" s="128"/>
      <c r="F50" s="50"/>
      <c r="G50" s="128"/>
      <c r="H50" s="50"/>
      <c r="I50" s="129"/>
      <c r="J50" s="37"/>
      <c r="K50" s="107"/>
      <c r="L50" s="50"/>
      <c r="M50" s="107"/>
      <c r="N50" s="37"/>
      <c r="O50" s="107"/>
      <c r="P50" s="37"/>
    </row>
    <row r="51" spans="1:17" x14ac:dyDescent="0.25">
      <c r="A51" s="28">
        <f>Droogstaand!A44</f>
        <v>0</v>
      </c>
      <c r="B51" s="121">
        <f>Droogstaand!B44</f>
        <v>0</v>
      </c>
      <c r="C51" s="37">
        <f>Droogstaand!C44</f>
        <v>0</v>
      </c>
      <c r="D51" s="50">
        <f t="shared" ref="D51:D53" si="14">C51*B51/100</f>
        <v>0</v>
      </c>
      <c r="E51" s="128"/>
      <c r="F51" s="50">
        <f t="shared" si="13"/>
        <v>0</v>
      </c>
      <c r="G51" s="128"/>
      <c r="H51" s="50">
        <f>D51*G51</f>
        <v>0</v>
      </c>
      <c r="I51" s="129"/>
      <c r="J51" s="37">
        <f>D51*I51</f>
        <v>0</v>
      </c>
      <c r="K51" s="107"/>
      <c r="L51" s="50">
        <f>D51*K51</f>
        <v>0</v>
      </c>
      <c r="M51" s="107"/>
      <c r="N51" s="37">
        <f>M51*D51</f>
        <v>0</v>
      </c>
      <c r="O51" s="107"/>
      <c r="P51" s="37">
        <f>O51*D51</f>
        <v>0</v>
      </c>
    </row>
    <row r="52" spans="1:17" x14ac:dyDescent="0.25">
      <c r="A52" s="28">
        <f>Droogstaand!A45</f>
        <v>0</v>
      </c>
      <c r="B52" s="121">
        <f>Droogstaand!B45</f>
        <v>0</v>
      </c>
      <c r="C52" s="37">
        <f>Droogstaand!C45</f>
        <v>0</v>
      </c>
      <c r="D52" s="50">
        <f t="shared" si="14"/>
        <v>0</v>
      </c>
      <c r="E52" s="128"/>
      <c r="F52" s="50">
        <f t="shared" si="13"/>
        <v>0</v>
      </c>
      <c r="G52" s="128"/>
      <c r="H52" s="50">
        <f>D52*G52</f>
        <v>0</v>
      </c>
      <c r="I52" s="129"/>
      <c r="J52" s="37">
        <f>D52*I52</f>
        <v>0</v>
      </c>
      <c r="K52" s="107"/>
      <c r="L52" s="50">
        <f>D52*K52</f>
        <v>0</v>
      </c>
      <c r="M52" s="107"/>
      <c r="N52" s="37">
        <f>M52*D52</f>
        <v>0</v>
      </c>
      <c r="O52" s="107"/>
      <c r="P52" s="37">
        <f>O52*D52</f>
        <v>0</v>
      </c>
    </row>
    <row r="53" spans="1:17" x14ac:dyDescent="0.25">
      <c r="A53" s="28">
        <f>Droogstaand!A46</f>
        <v>0</v>
      </c>
      <c r="B53" s="121">
        <f>Droogstaand!B46</f>
        <v>0</v>
      </c>
      <c r="C53" s="37">
        <f>Droogstaand!C46</f>
        <v>0</v>
      </c>
      <c r="D53" s="50">
        <f t="shared" si="14"/>
        <v>0</v>
      </c>
      <c r="E53" s="128"/>
      <c r="F53" s="50">
        <f t="shared" si="13"/>
        <v>0</v>
      </c>
      <c r="G53" s="128"/>
      <c r="H53" s="50">
        <f>D53*G53</f>
        <v>0</v>
      </c>
      <c r="I53" s="129"/>
      <c r="J53" s="37">
        <f>D53*I53</f>
        <v>0</v>
      </c>
      <c r="K53" s="107"/>
      <c r="L53" s="50">
        <f>D53*K53</f>
        <v>0</v>
      </c>
      <c r="M53" s="107"/>
      <c r="N53" s="37">
        <f>M53*D53</f>
        <v>0</v>
      </c>
      <c r="O53" s="107"/>
      <c r="P53" s="37">
        <f>O53*D53</f>
        <v>0</v>
      </c>
    </row>
    <row r="54" spans="1:17" x14ac:dyDescent="0.25">
      <c r="A54" s="28" t="s">
        <v>85</v>
      </c>
      <c r="B54" s="121"/>
      <c r="C54" s="37"/>
      <c r="D54" s="50"/>
      <c r="E54" s="128"/>
      <c r="F54" s="50"/>
      <c r="G54" s="128"/>
      <c r="H54" s="50"/>
      <c r="I54" s="129"/>
      <c r="J54" s="37"/>
      <c r="K54" s="107"/>
      <c r="L54" s="50"/>
      <c r="M54" s="107"/>
      <c r="N54" s="37"/>
      <c r="O54" s="107"/>
      <c r="P54" s="37"/>
    </row>
    <row r="55" spans="1:17" x14ac:dyDescent="0.25">
      <c r="A55" s="28">
        <f>Droogstaand!A48</f>
        <v>0</v>
      </c>
      <c r="B55" s="121">
        <f>Droogstaand!B48</f>
        <v>0</v>
      </c>
      <c r="C55" s="37">
        <f>Droogstaand!C48</f>
        <v>0</v>
      </c>
      <c r="D55" s="50">
        <f t="shared" ref="D55:D57" si="15">C55*B55/100</f>
        <v>0</v>
      </c>
      <c r="E55" s="128"/>
      <c r="F55" s="50">
        <f t="shared" si="13"/>
        <v>0</v>
      </c>
      <c r="G55" s="128"/>
      <c r="H55" s="50">
        <f>D55*G55</f>
        <v>0</v>
      </c>
      <c r="I55" s="129"/>
      <c r="J55" s="37">
        <f>D55*I55</f>
        <v>0</v>
      </c>
      <c r="K55" s="107"/>
      <c r="L55" s="50">
        <f>D55*K55</f>
        <v>0</v>
      </c>
      <c r="M55" s="107"/>
      <c r="N55" s="37">
        <f>M55*D55</f>
        <v>0</v>
      </c>
      <c r="O55" s="107"/>
      <c r="P55" s="37">
        <f>O55*D55</f>
        <v>0</v>
      </c>
    </row>
    <row r="56" spans="1:17" x14ac:dyDescent="0.25">
      <c r="A56" s="28">
        <f>Droogstaand!A49</f>
        <v>0</v>
      </c>
      <c r="B56" s="121">
        <f>Droogstaand!B49</f>
        <v>0</v>
      </c>
      <c r="C56" s="37">
        <f>Droogstaand!C49</f>
        <v>0</v>
      </c>
      <c r="D56" s="50">
        <f t="shared" si="15"/>
        <v>0</v>
      </c>
      <c r="E56" s="128"/>
      <c r="F56" s="50">
        <f t="shared" si="13"/>
        <v>0</v>
      </c>
      <c r="G56" s="128"/>
      <c r="H56" s="50">
        <f>D56*G56</f>
        <v>0</v>
      </c>
      <c r="I56" s="129"/>
      <c r="J56" s="37">
        <f>D56*I56</f>
        <v>0</v>
      </c>
      <c r="K56" s="107"/>
      <c r="L56" s="50">
        <f>D56*K56</f>
        <v>0</v>
      </c>
      <c r="M56" s="107"/>
      <c r="N56" s="37">
        <f>M56*D56</f>
        <v>0</v>
      </c>
      <c r="O56" s="107"/>
      <c r="P56" s="37">
        <f>O56*D56</f>
        <v>0</v>
      </c>
    </row>
    <row r="57" spans="1:17" x14ac:dyDescent="0.25">
      <c r="A57" s="28">
        <f>Droogstaand!A50</f>
        <v>0</v>
      </c>
      <c r="B57" s="121">
        <f>Droogstaand!B50</f>
        <v>0</v>
      </c>
      <c r="C57" s="37">
        <f>Droogstaand!C50</f>
        <v>0</v>
      </c>
      <c r="D57" s="50">
        <f t="shared" si="15"/>
        <v>0</v>
      </c>
      <c r="E57" s="128"/>
      <c r="F57" s="50">
        <f t="shared" si="13"/>
        <v>0</v>
      </c>
      <c r="G57" s="128"/>
      <c r="H57" s="50">
        <f>D57*G57</f>
        <v>0</v>
      </c>
      <c r="I57" s="129"/>
      <c r="J57" s="37">
        <f>D57*I57</f>
        <v>0</v>
      </c>
      <c r="K57" s="107"/>
      <c r="L57" s="50">
        <f>D57*K57</f>
        <v>0</v>
      </c>
      <c r="M57" s="107"/>
      <c r="N57" s="37">
        <f>M57*D57</f>
        <v>0</v>
      </c>
      <c r="O57" s="107"/>
      <c r="P57" s="37">
        <f>O57*D57</f>
        <v>0</v>
      </c>
    </row>
    <row r="58" spans="1:17" x14ac:dyDescent="0.25">
      <c r="A58" s="28" t="s">
        <v>86</v>
      </c>
      <c r="B58" s="38">
        <f>Droogstaand!B51</f>
        <v>0</v>
      </c>
      <c r="C58" s="38" t="s">
        <v>87</v>
      </c>
      <c r="D58" s="57">
        <f>Droogstaand!D51</f>
        <v>0</v>
      </c>
      <c r="E58" s="142"/>
      <c r="F58" s="45">
        <f>F46+F47+F48+F49+F51+F52+F53+F55+F56+F57+F57</f>
        <v>0</v>
      </c>
      <c r="G58" s="143"/>
      <c r="H58" s="45">
        <f>H46+H47+H48+H49+H51+H52+H53+H55+H56+H57+H57</f>
        <v>0</v>
      </c>
      <c r="I58" s="144"/>
      <c r="J58" s="45">
        <f>J46+J47+J48+J49+J51+J52+J53+J55+J56+J57+J57</f>
        <v>0</v>
      </c>
      <c r="K58" s="145"/>
      <c r="L58" s="45">
        <f>L46+L47+L48+L49+L51+L52+L53+L55+L56+L57+L57</f>
        <v>0</v>
      </c>
      <c r="M58" s="145"/>
      <c r="N58" s="45">
        <f>N46+N47+N48+N49+N51+N52+N53+N55+N56+N57+N57</f>
        <v>0</v>
      </c>
      <c r="O58" s="145"/>
      <c r="P58" s="45">
        <f>P46+P47+P48+P49+P51+P52+P53+P55+P56+P57+P57</f>
        <v>0</v>
      </c>
      <c r="Q58" s="20"/>
    </row>
    <row r="59" spans="1:17" x14ac:dyDescent="0.25">
      <c r="A59" s="117"/>
      <c r="B59" s="20"/>
      <c r="C59" s="20"/>
      <c r="D59" s="20"/>
      <c r="E59" s="36"/>
      <c r="F59" s="36"/>
      <c r="G59" s="36"/>
      <c r="H59" s="36"/>
      <c r="I59" s="130"/>
      <c r="J59" s="36"/>
      <c r="K59" s="36"/>
      <c r="L59" s="36"/>
      <c r="M59" s="36"/>
      <c r="N59" s="36"/>
      <c r="O59" s="36"/>
      <c r="P59" s="36"/>
    </row>
    <row r="60" spans="1:17" x14ac:dyDescent="0.25">
      <c r="A60" s="5" t="s">
        <v>534</v>
      </c>
      <c r="B60" s="5"/>
      <c r="C60" s="20"/>
      <c r="D60" s="20"/>
      <c r="E60" s="10"/>
      <c r="F60" s="107"/>
      <c r="G60" s="36"/>
      <c r="H60" s="107"/>
      <c r="I60" s="36"/>
      <c r="J60" s="107"/>
      <c r="K60" s="36"/>
      <c r="L60" s="107"/>
      <c r="M60" s="36"/>
      <c r="N60" s="107"/>
      <c r="O60" s="36"/>
      <c r="P60" s="107"/>
    </row>
    <row r="61" spans="1:17" x14ac:dyDescent="0.25">
      <c r="A61" s="20"/>
      <c r="B61" s="20"/>
      <c r="C61" s="20"/>
      <c r="D61" s="20"/>
      <c r="E61" s="10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</row>
    <row r="62" spans="1:17" ht="13.8" x14ac:dyDescent="0.25">
      <c r="A62" s="69" t="s">
        <v>509</v>
      </c>
      <c r="B62" s="131" t="s">
        <v>610</v>
      </c>
      <c r="C62" s="16"/>
      <c r="D62" s="131"/>
      <c r="E62" s="63"/>
      <c r="F62" s="44">
        <f>F60-F58</f>
        <v>0</v>
      </c>
      <c r="G62" s="63"/>
      <c r="H62" s="39">
        <f>H60-H58</f>
        <v>0</v>
      </c>
      <c r="I62" s="63"/>
      <c r="J62" s="39">
        <f>J60-J58</f>
        <v>0</v>
      </c>
      <c r="K62" s="63"/>
      <c r="L62" s="39">
        <f>L60-L58</f>
        <v>0</v>
      </c>
      <c r="M62" s="63"/>
      <c r="N62" s="39">
        <f>N60-N58</f>
        <v>0</v>
      </c>
      <c r="O62" s="63"/>
      <c r="P62" s="39">
        <f>P60-P58</f>
        <v>0</v>
      </c>
    </row>
    <row r="65" spans="19:19" x14ac:dyDescent="0.25">
      <c r="S65" t="s">
        <v>538</v>
      </c>
    </row>
    <row r="66" spans="19:19" x14ac:dyDescent="0.25">
      <c r="S66" t="s">
        <v>539</v>
      </c>
    </row>
  </sheetData>
  <customSheetViews>
    <customSheetView guid="{7F92622C-3E5D-4CCC-968A-05086E203494}" scale="90">
      <selection activeCell="R34" sqref="R34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21"/>
  <sheetViews>
    <sheetView workbookViewId="0">
      <selection activeCell="D2" sqref="D2"/>
    </sheetView>
  </sheetViews>
  <sheetFormatPr defaultRowHeight="13.2" x14ac:dyDescent="0.25"/>
  <cols>
    <col min="1" max="1" width="20.77734375" customWidth="1"/>
    <col min="7" max="10" width="5.77734375" customWidth="1"/>
    <col min="11" max="16" width="4.77734375" customWidth="1"/>
  </cols>
  <sheetData>
    <row r="1" spans="1:22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2" x14ac:dyDescent="0.25">
      <c r="A2" s="9" t="s">
        <v>596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2" x14ac:dyDescent="0.25">
      <c r="A3" s="94"/>
      <c r="B3" s="9" t="s">
        <v>205</v>
      </c>
      <c r="C3" s="9" t="s">
        <v>206</v>
      </c>
      <c r="D3" s="9" t="s">
        <v>207</v>
      </c>
      <c r="E3" s="9" t="s">
        <v>208</v>
      </c>
      <c r="F3" s="9" t="s">
        <v>209</v>
      </c>
      <c r="G3" s="9" t="s">
        <v>210</v>
      </c>
      <c r="H3" s="9" t="s">
        <v>211</v>
      </c>
      <c r="I3" s="9" t="s">
        <v>212</v>
      </c>
      <c r="J3" s="9" t="s">
        <v>213</v>
      </c>
      <c r="K3" s="96" t="s">
        <v>214</v>
      </c>
      <c r="L3" s="96" t="s">
        <v>215</v>
      </c>
      <c r="M3" s="96" t="s">
        <v>216</v>
      </c>
      <c r="N3" s="96" t="s">
        <v>217</v>
      </c>
      <c r="O3" s="96" t="s">
        <v>218</v>
      </c>
      <c r="P3" s="96" t="s">
        <v>219</v>
      </c>
      <c r="Q3" s="96" t="s">
        <v>43</v>
      </c>
      <c r="R3" s="96" t="s">
        <v>220</v>
      </c>
      <c r="S3" s="96" t="s">
        <v>44</v>
      </c>
      <c r="T3" s="96" t="s">
        <v>127</v>
      </c>
      <c r="U3" s="98" t="s">
        <v>130</v>
      </c>
      <c r="V3" s="98" t="s">
        <v>501</v>
      </c>
    </row>
    <row r="4" spans="1:22" x14ac:dyDescent="0.25">
      <c r="A4" s="94" t="s">
        <v>83</v>
      </c>
      <c r="B4" s="9"/>
      <c r="C4" s="9"/>
      <c r="D4" s="9"/>
      <c r="E4" s="9"/>
      <c r="F4" s="9"/>
      <c r="G4" s="9"/>
      <c r="H4" s="9"/>
      <c r="I4" s="9"/>
      <c r="J4" s="9"/>
      <c r="K4" s="96"/>
      <c r="L4" s="96"/>
      <c r="M4" s="96"/>
      <c r="N4" s="96"/>
      <c r="O4" s="96"/>
      <c r="P4" s="96"/>
      <c r="Q4" s="96"/>
      <c r="R4" s="96"/>
      <c r="S4" s="96"/>
      <c r="T4" s="96"/>
      <c r="U4" s="98"/>
      <c r="V4" s="98"/>
    </row>
    <row r="5" spans="1:22" x14ac:dyDescent="0.25">
      <c r="A5" s="158" t="s">
        <v>556</v>
      </c>
      <c r="B5" s="155">
        <v>160</v>
      </c>
      <c r="C5" s="155">
        <v>106</v>
      </c>
      <c r="D5" s="155">
        <v>227</v>
      </c>
      <c r="E5" s="155">
        <v>44</v>
      </c>
      <c r="F5" s="155">
        <v>228</v>
      </c>
      <c r="G5" s="155">
        <v>96</v>
      </c>
      <c r="H5" s="155"/>
      <c r="I5" s="155"/>
      <c r="J5" s="155"/>
      <c r="K5" s="156">
        <v>5.7</v>
      </c>
      <c r="L5" s="156">
        <v>4.0999999999999996</v>
      </c>
      <c r="M5" s="156"/>
      <c r="N5" s="156">
        <v>35</v>
      </c>
      <c r="O5" s="156"/>
      <c r="P5" s="156"/>
      <c r="Q5" s="156">
        <v>1006</v>
      </c>
      <c r="R5" s="156">
        <v>552</v>
      </c>
      <c r="S5" s="156">
        <v>96</v>
      </c>
      <c r="T5" s="156">
        <v>72</v>
      </c>
      <c r="U5" s="157">
        <v>1.7</v>
      </c>
      <c r="V5" s="157">
        <v>0.89</v>
      </c>
    </row>
    <row r="6" spans="1:22" x14ac:dyDescent="0.25">
      <c r="A6" s="158" t="s">
        <v>557</v>
      </c>
      <c r="B6" s="155">
        <v>474</v>
      </c>
      <c r="C6" s="155">
        <v>114</v>
      </c>
      <c r="D6" s="155">
        <v>173</v>
      </c>
      <c r="E6" s="155">
        <v>40</v>
      </c>
      <c r="F6" s="155">
        <v>258</v>
      </c>
      <c r="G6" s="155">
        <v>85</v>
      </c>
      <c r="H6" s="155"/>
      <c r="I6" s="155"/>
      <c r="J6" s="155"/>
      <c r="K6" s="156">
        <v>5</v>
      </c>
      <c r="L6" s="156">
        <v>4</v>
      </c>
      <c r="M6" s="156"/>
      <c r="N6" s="156">
        <v>33</v>
      </c>
      <c r="O6" s="156"/>
      <c r="P6" s="156"/>
      <c r="Q6" s="156">
        <v>888</v>
      </c>
      <c r="R6" s="156">
        <v>541</v>
      </c>
      <c r="S6" s="156">
        <v>67</v>
      </c>
      <c r="T6" s="156">
        <v>60</v>
      </c>
      <c r="U6" s="157">
        <v>3.02</v>
      </c>
      <c r="V6" s="157">
        <v>1.02</v>
      </c>
    </row>
    <row r="7" spans="1:22" x14ac:dyDescent="0.25">
      <c r="A7" s="158" t="s">
        <v>293</v>
      </c>
      <c r="B7" s="10">
        <v>845</v>
      </c>
      <c r="C7" s="95">
        <v>100</v>
      </c>
      <c r="D7" s="95">
        <v>132</v>
      </c>
      <c r="E7" s="95">
        <v>28</v>
      </c>
      <c r="F7" s="95">
        <v>288</v>
      </c>
      <c r="G7" s="95">
        <v>98</v>
      </c>
      <c r="H7" s="95"/>
      <c r="I7" s="95"/>
      <c r="J7" s="95"/>
      <c r="K7" s="95">
        <v>4.8</v>
      </c>
      <c r="L7" s="95">
        <v>3</v>
      </c>
      <c r="M7" s="95"/>
      <c r="N7" s="95">
        <v>19.100000000000001</v>
      </c>
      <c r="O7" s="95"/>
      <c r="P7" s="95"/>
      <c r="Q7" s="95">
        <v>790</v>
      </c>
      <c r="R7" s="95">
        <v>462</v>
      </c>
      <c r="S7" s="95">
        <v>58</v>
      </c>
      <c r="T7" s="95">
        <v>8</v>
      </c>
      <c r="U7" s="99">
        <v>3.6</v>
      </c>
      <c r="V7" s="99">
        <v>1.4</v>
      </c>
    </row>
    <row r="8" spans="1:22" x14ac:dyDescent="0.25">
      <c r="A8" s="93" t="s">
        <v>558</v>
      </c>
      <c r="B8" s="10">
        <v>840</v>
      </c>
      <c r="C8" s="95">
        <v>70</v>
      </c>
      <c r="D8" s="95">
        <v>37</v>
      </c>
      <c r="E8" s="95">
        <v>9</v>
      </c>
      <c r="F8" s="95">
        <v>369</v>
      </c>
      <c r="G8" s="95">
        <v>29</v>
      </c>
      <c r="H8" s="95"/>
      <c r="I8" s="95"/>
      <c r="J8" s="95"/>
      <c r="K8" s="95">
        <v>4.4000000000000004</v>
      </c>
      <c r="L8" s="95">
        <v>1.1000000000000001</v>
      </c>
      <c r="M8" s="95"/>
      <c r="N8" s="95">
        <v>17.899999999999999</v>
      </c>
      <c r="O8" s="95"/>
      <c r="P8" s="95"/>
      <c r="Q8" s="95">
        <v>531</v>
      </c>
      <c r="R8" s="95">
        <v>287</v>
      </c>
      <c r="S8" s="95">
        <v>21</v>
      </c>
      <c r="T8" s="95">
        <v>-13</v>
      </c>
      <c r="U8" s="99">
        <v>4.3</v>
      </c>
      <c r="V8" s="99">
        <v>1.66</v>
      </c>
    </row>
    <row r="9" spans="1:22" x14ac:dyDescent="0.25">
      <c r="A9" s="93" t="s">
        <v>559</v>
      </c>
      <c r="B9" s="10">
        <v>902</v>
      </c>
      <c r="C9" s="95">
        <v>100</v>
      </c>
      <c r="D9" s="95">
        <v>44</v>
      </c>
      <c r="E9" s="95">
        <v>12</v>
      </c>
      <c r="F9" s="95">
        <v>419</v>
      </c>
      <c r="G9" s="95">
        <v>0</v>
      </c>
      <c r="H9" s="95"/>
      <c r="I9" s="95"/>
      <c r="J9" s="95"/>
      <c r="K9" s="95">
        <v>0.4</v>
      </c>
      <c r="L9" s="95">
        <v>1</v>
      </c>
      <c r="M9" s="95"/>
      <c r="N9" s="95">
        <v>2.1</v>
      </c>
      <c r="O9" s="95"/>
      <c r="P9" s="95"/>
      <c r="Q9" s="95">
        <v>418</v>
      </c>
      <c r="R9" s="95">
        <v>259</v>
      </c>
      <c r="S9" s="95">
        <v>-4</v>
      </c>
      <c r="T9" s="95">
        <v>-17</v>
      </c>
      <c r="U9" s="99">
        <v>4.3</v>
      </c>
      <c r="V9" s="99">
        <v>1.66</v>
      </c>
    </row>
    <row r="10" spans="1:22" x14ac:dyDescent="0.25">
      <c r="A10" s="93" t="s">
        <v>560</v>
      </c>
      <c r="B10" s="10">
        <v>370</v>
      </c>
      <c r="C10" s="95">
        <v>58.890147225368061</v>
      </c>
      <c r="D10" s="95">
        <v>65</v>
      </c>
      <c r="E10" s="95">
        <v>33</v>
      </c>
      <c r="F10" s="95">
        <v>175</v>
      </c>
      <c r="G10" s="95">
        <v>14</v>
      </c>
      <c r="H10" s="95"/>
      <c r="I10" s="95"/>
      <c r="J10" s="95"/>
      <c r="K10" s="95">
        <v>1.5</v>
      </c>
      <c r="L10" s="95">
        <v>2</v>
      </c>
      <c r="M10" s="95"/>
      <c r="N10" s="95">
        <v>13</v>
      </c>
      <c r="O10" s="95"/>
      <c r="P10" s="95"/>
      <c r="Q10" s="95">
        <v>988</v>
      </c>
      <c r="R10" s="95">
        <v>421.29105322763309</v>
      </c>
      <c r="S10" s="95">
        <v>53</v>
      </c>
      <c r="T10" s="95">
        <v>-42</v>
      </c>
      <c r="U10" s="99">
        <v>1.6</v>
      </c>
      <c r="V10" s="99">
        <v>0.83</v>
      </c>
    </row>
    <row r="11" spans="1:22" x14ac:dyDescent="0.25">
      <c r="V11" s="10"/>
    </row>
    <row r="12" spans="1:22" x14ac:dyDescent="0.25">
      <c r="A12" s="158" t="s">
        <v>576</v>
      </c>
      <c r="B12" s="10">
        <v>200</v>
      </c>
      <c r="C12" s="95">
        <v>85</v>
      </c>
      <c r="D12" s="95">
        <v>100</v>
      </c>
      <c r="E12" s="95">
        <v>2</v>
      </c>
      <c r="F12" s="95">
        <v>43</v>
      </c>
      <c r="G12" s="95"/>
      <c r="H12" s="95"/>
      <c r="I12" s="95"/>
      <c r="J12" s="95"/>
      <c r="K12" s="95" t="s">
        <v>578</v>
      </c>
      <c r="L12" s="95" t="s">
        <v>579</v>
      </c>
      <c r="M12" s="95"/>
      <c r="N12" s="95">
        <v>22</v>
      </c>
      <c r="O12" s="95"/>
      <c r="P12" s="95"/>
      <c r="Q12" s="95">
        <v>1088</v>
      </c>
      <c r="R12" s="95">
        <v>553</v>
      </c>
      <c r="S12" s="95">
        <v>80</v>
      </c>
      <c r="T12" s="95">
        <v>-37</v>
      </c>
      <c r="U12" s="99">
        <v>0.7</v>
      </c>
      <c r="V12" s="99">
        <v>0.65</v>
      </c>
    </row>
    <row r="13" spans="1:22" x14ac:dyDescent="0.25">
      <c r="A13" s="158" t="s">
        <v>566</v>
      </c>
      <c r="B13" s="155">
        <v>22</v>
      </c>
      <c r="C13" s="155">
        <v>74</v>
      </c>
      <c r="D13" s="155">
        <v>98</v>
      </c>
      <c r="E13" s="155">
        <v>7</v>
      </c>
      <c r="F13" s="155">
        <v>199</v>
      </c>
      <c r="G13" s="155">
        <v>30</v>
      </c>
      <c r="H13" s="155"/>
      <c r="I13" s="155"/>
      <c r="J13" s="155"/>
      <c r="K13" s="156">
        <v>9.1999999999999993</v>
      </c>
      <c r="L13" s="156" t="s">
        <v>573</v>
      </c>
      <c r="M13" s="156"/>
      <c r="N13" s="156" t="s">
        <v>574</v>
      </c>
      <c r="O13" s="156"/>
      <c r="P13" s="156"/>
      <c r="Q13" s="156">
        <v>1062</v>
      </c>
      <c r="R13" s="156">
        <v>596</v>
      </c>
      <c r="S13" s="156">
        <v>99</v>
      </c>
      <c r="T13" s="156">
        <v>-57</v>
      </c>
      <c r="U13" s="157" t="s">
        <v>575</v>
      </c>
      <c r="V13" s="157" t="s">
        <v>565</v>
      </c>
    </row>
    <row r="14" spans="1:22" x14ac:dyDescent="0.25">
      <c r="A14" s="158" t="s">
        <v>567</v>
      </c>
      <c r="B14" s="155">
        <v>22</v>
      </c>
      <c r="C14" s="155">
        <v>42</v>
      </c>
      <c r="D14" s="155">
        <v>247</v>
      </c>
      <c r="E14" s="155">
        <v>106</v>
      </c>
      <c r="F14" s="155">
        <v>178</v>
      </c>
      <c r="G14" s="155">
        <v>5</v>
      </c>
      <c r="H14" s="155"/>
      <c r="I14" s="155"/>
      <c r="J14" s="155"/>
      <c r="K14" s="156" t="s">
        <v>568</v>
      </c>
      <c r="L14" s="156" t="s">
        <v>569</v>
      </c>
      <c r="M14" s="156"/>
      <c r="N14" s="156" t="s">
        <v>570</v>
      </c>
      <c r="O14" s="156"/>
      <c r="P14" s="156"/>
      <c r="Q14" s="156">
        <v>947</v>
      </c>
      <c r="R14" s="156">
        <v>359</v>
      </c>
      <c r="S14" s="156">
        <v>137</v>
      </c>
      <c r="T14" s="156">
        <v>55</v>
      </c>
      <c r="U14" s="157" t="s">
        <v>571</v>
      </c>
      <c r="V14" s="157" t="s">
        <v>572</v>
      </c>
    </row>
    <row r="15" spans="1:22" x14ac:dyDescent="0.25">
      <c r="A15" s="158"/>
      <c r="B15" s="155"/>
      <c r="C15" s="155"/>
      <c r="D15" s="155"/>
      <c r="E15" s="155"/>
      <c r="F15" s="155"/>
      <c r="G15" s="155"/>
      <c r="H15" s="155"/>
      <c r="I15" s="155"/>
      <c r="J15" s="155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7"/>
      <c r="V15" s="157"/>
    </row>
    <row r="16" spans="1:22" x14ac:dyDescent="0.25">
      <c r="A16" s="158"/>
      <c r="B16" s="155"/>
      <c r="C16" s="155"/>
      <c r="D16" s="155"/>
      <c r="E16" s="155"/>
      <c r="F16" s="155"/>
      <c r="G16" s="155"/>
      <c r="H16" s="155"/>
      <c r="I16" s="155"/>
      <c r="J16" s="155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7"/>
      <c r="V16" s="157"/>
    </row>
    <row r="17" spans="1:22" x14ac:dyDescent="0.25">
      <c r="A17" s="93" t="s">
        <v>561</v>
      </c>
      <c r="B17" s="10">
        <v>584</v>
      </c>
      <c r="C17" s="95">
        <v>18</v>
      </c>
      <c r="D17" s="95">
        <v>97</v>
      </c>
      <c r="E17" s="95">
        <v>43</v>
      </c>
      <c r="F17" s="95">
        <v>46</v>
      </c>
      <c r="G17" s="95">
        <v>3</v>
      </c>
      <c r="H17" s="95"/>
      <c r="I17" s="95"/>
      <c r="J17" s="95"/>
      <c r="K17" s="95" t="s">
        <v>562</v>
      </c>
      <c r="L17" s="95">
        <v>3.3</v>
      </c>
      <c r="M17" s="95"/>
      <c r="N17" s="95" t="s">
        <v>563</v>
      </c>
      <c r="O17" s="95"/>
      <c r="P17" s="95"/>
      <c r="Q17" s="95">
        <v>1190</v>
      </c>
      <c r="R17" s="95">
        <v>610</v>
      </c>
      <c r="S17" s="95">
        <v>79</v>
      </c>
      <c r="T17" s="95">
        <v>-40</v>
      </c>
      <c r="U17" s="99" t="s">
        <v>564</v>
      </c>
      <c r="V17" s="99" t="s">
        <v>565</v>
      </c>
    </row>
    <row r="18" spans="1:22" x14ac:dyDescent="0.25">
      <c r="A18" s="158" t="s">
        <v>577</v>
      </c>
      <c r="B18" s="155">
        <v>872</v>
      </c>
      <c r="C18" s="155">
        <v>24</v>
      </c>
      <c r="D18" s="155">
        <v>110</v>
      </c>
      <c r="E18" s="155">
        <v>70</v>
      </c>
      <c r="F18" s="155">
        <v>56</v>
      </c>
      <c r="G18" s="155">
        <v>33</v>
      </c>
      <c r="H18" s="155"/>
      <c r="I18" s="155"/>
      <c r="J18" s="155"/>
      <c r="K18" s="156" t="s">
        <v>588</v>
      </c>
      <c r="L18" s="156" t="s">
        <v>589</v>
      </c>
      <c r="M18" s="156"/>
      <c r="N18" s="156" t="s">
        <v>590</v>
      </c>
      <c r="O18" s="156"/>
      <c r="P18" s="156"/>
      <c r="Q18" s="156">
        <v>1160</v>
      </c>
      <c r="R18" s="156">
        <v>715</v>
      </c>
      <c r="S18" s="156">
        <v>127</v>
      </c>
      <c r="T18" s="156">
        <v>-105</v>
      </c>
      <c r="U18" s="157">
        <v>-7.0000000000000007E-2</v>
      </c>
      <c r="V18" s="157">
        <v>0.25</v>
      </c>
    </row>
    <row r="19" spans="1:22" x14ac:dyDescent="0.25">
      <c r="A19" s="158" t="s">
        <v>580</v>
      </c>
      <c r="B19" s="155">
        <v>872</v>
      </c>
      <c r="C19" s="155">
        <v>67</v>
      </c>
      <c r="D19" s="155">
        <v>378</v>
      </c>
      <c r="E19" s="155">
        <v>31</v>
      </c>
      <c r="F19" s="155">
        <v>131</v>
      </c>
      <c r="G19" s="155">
        <v>93</v>
      </c>
      <c r="H19" s="155"/>
      <c r="I19" s="155"/>
      <c r="J19" s="155"/>
      <c r="K19" s="156">
        <v>8</v>
      </c>
      <c r="L19" s="156">
        <v>12.5</v>
      </c>
      <c r="M19" s="156"/>
      <c r="N19" s="156" t="s">
        <v>581</v>
      </c>
      <c r="O19" s="156"/>
      <c r="P19" s="156"/>
      <c r="Q19" s="156">
        <v>950</v>
      </c>
      <c r="R19" s="156">
        <v>350</v>
      </c>
      <c r="S19" s="156">
        <v>300</v>
      </c>
      <c r="T19" s="156">
        <v>5</v>
      </c>
      <c r="U19" s="157" t="s">
        <v>582</v>
      </c>
      <c r="V19" s="157" t="s">
        <v>583</v>
      </c>
    </row>
    <row r="20" spans="1:22" x14ac:dyDescent="0.25">
      <c r="A20" s="158" t="s">
        <v>584</v>
      </c>
      <c r="B20" s="155">
        <v>872</v>
      </c>
      <c r="C20" s="155">
        <v>67</v>
      </c>
      <c r="D20" s="155">
        <v>520</v>
      </c>
      <c r="E20" s="155">
        <v>21</v>
      </c>
      <c r="F20" s="155">
        <v>69</v>
      </c>
      <c r="G20" s="155">
        <v>112</v>
      </c>
      <c r="H20" s="155"/>
      <c r="I20" s="155"/>
      <c r="J20" s="155"/>
      <c r="K20" s="156">
        <v>3</v>
      </c>
      <c r="L20" s="156" t="s">
        <v>585</v>
      </c>
      <c r="M20" s="156"/>
      <c r="N20" s="156">
        <v>24</v>
      </c>
      <c r="O20" s="156"/>
      <c r="P20" s="156"/>
      <c r="Q20" s="156">
        <v>1120</v>
      </c>
      <c r="R20" s="156">
        <v>411</v>
      </c>
      <c r="S20" s="156">
        <v>420</v>
      </c>
      <c r="T20" s="156">
        <v>37</v>
      </c>
      <c r="U20" s="157" t="s">
        <v>586</v>
      </c>
      <c r="V20" s="157" t="s">
        <v>587</v>
      </c>
    </row>
    <row r="21" spans="1:22" x14ac:dyDescent="0.25">
      <c r="A21" s="94"/>
      <c r="B21" s="9"/>
      <c r="C21" s="9"/>
      <c r="D21" s="9"/>
      <c r="E21" s="9"/>
      <c r="F21" s="9"/>
      <c r="G21" s="9"/>
      <c r="H21" s="9"/>
      <c r="I21" s="9"/>
      <c r="J21" s="9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8"/>
      <c r="V21" s="159"/>
    </row>
    <row r="22" spans="1:22" x14ac:dyDescent="0.25">
      <c r="A22" s="158" t="s">
        <v>591</v>
      </c>
      <c r="B22" s="155">
        <v>900</v>
      </c>
      <c r="D22" s="155" t="s">
        <v>644</v>
      </c>
      <c r="E22" s="158" t="s">
        <v>595</v>
      </c>
      <c r="F22" s="155"/>
      <c r="G22" s="155"/>
      <c r="H22" s="155"/>
      <c r="I22" s="155"/>
      <c r="J22" s="155"/>
      <c r="K22" s="156">
        <v>9</v>
      </c>
      <c r="L22" s="156" t="s">
        <v>574</v>
      </c>
      <c r="M22" s="156"/>
      <c r="N22" s="156"/>
      <c r="O22" s="156"/>
      <c r="P22" s="156"/>
      <c r="Q22" s="155">
        <v>1044</v>
      </c>
      <c r="R22" s="156"/>
      <c r="S22" s="156">
        <v>99</v>
      </c>
      <c r="T22" s="96"/>
      <c r="U22" s="157">
        <v>0.3</v>
      </c>
      <c r="V22" s="157">
        <v>0.4</v>
      </c>
    </row>
    <row r="23" spans="1:22" x14ac:dyDescent="0.25">
      <c r="A23" s="158" t="s">
        <v>593</v>
      </c>
      <c r="B23" s="155">
        <v>900</v>
      </c>
      <c r="C23" s="155"/>
      <c r="D23" s="155" t="s">
        <v>644</v>
      </c>
      <c r="E23" s="158" t="s">
        <v>595</v>
      </c>
      <c r="F23" s="155"/>
      <c r="G23" s="155"/>
      <c r="H23" s="155"/>
      <c r="I23" s="155"/>
      <c r="J23" s="155"/>
      <c r="K23" s="156">
        <v>8.5</v>
      </c>
      <c r="L23" s="156" t="s">
        <v>569</v>
      </c>
      <c r="M23" s="156"/>
      <c r="N23" s="156"/>
      <c r="O23" s="156"/>
      <c r="P23" s="156"/>
      <c r="Q23" s="155">
        <v>1044</v>
      </c>
      <c r="R23" s="156"/>
      <c r="S23" s="156">
        <v>133</v>
      </c>
      <c r="T23" s="96"/>
      <c r="U23" s="157">
        <v>0.3</v>
      </c>
      <c r="V23" s="157">
        <v>0.4</v>
      </c>
    </row>
    <row r="24" spans="1:22" x14ac:dyDescent="0.25">
      <c r="A24" s="158" t="s">
        <v>592</v>
      </c>
      <c r="B24" s="155">
        <v>900</v>
      </c>
      <c r="C24" s="155"/>
      <c r="D24" s="155" t="s">
        <v>644</v>
      </c>
      <c r="E24" s="158" t="s">
        <v>595</v>
      </c>
      <c r="F24" s="155"/>
      <c r="G24" s="155"/>
      <c r="H24" s="155"/>
      <c r="I24" s="155"/>
      <c r="J24" s="155"/>
      <c r="K24" s="156">
        <v>13</v>
      </c>
      <c r="L24" s="156" t="s">
        <v>594</v>
      </c>
      <c r="M24" s="156"/>
      <c r="N24" s="156"/>
      <c r="O24" s="156"/>
      <c r="P24" s="156"/>
      <c r="Q24" s="155">
        <v>1044</v>
      </c>
      <c r="R24" s="156"/>
      <c r="S24" s="156">
        <v>190</v>
      </c>
      <c r="T24" s="96"/>
      <c r="U24" s="157">
        <v>0.3</v>
      </c>
      <c r="V24" s="157">
        <v>0.4</v>
      </c>
    </row>
    <row r="25" spans="1:22" x14ac:dyDescent="0.25">
      <c r="A25" s="94"/>
      <c r="B25" s="9"/>
      <c r="C25" s="9"/>
      <c r="D25" s="9"/>
      <c r="E25" s="9"/>
      <c r="F25" s="9"/>
      <c r="G25" s="9"/>
      <c r="H25" s="9"/>
      <c r="I25" s="9"/>
      <c r="J25" s="9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157"/>
      <c r="V25" s="157"/>
    </row>
    <row r="26" spans="1:22" x14ac:dyDescent="0.25">
      <c r="A26" s="94"/>
      <c r="B26" s="9"/>
      <c r="C26" s="9"/>
      <c r="D26" s="9"/>
      <c r="E26" s="9"/>
      <c r="F26" s="9"/>
      <c r="G26" s="9"/>
      <c r="H26" s="9"/>
      <c r="I26" s="9"/>
      <c r="J26" s="9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157"/>
      <c r="V26" s="157"/>
    </row>
    <row r="27" spans="1:22" x14ac:dyDescent="0.25">
      <c r="A27" s="94"/>
      <c r="B27" s="9"/>
      <c r="C27" s="9"/>
      <c r="D27" s="9"/>
      <c r="E27" s="9"/>
      <c r="F27" s="9"/>
      <c r="G27" s="9"/>
      <c r="H27" s="9"/>
      <c r="I27" s="9"/>
      <c r="J27" s="9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157"/>
      <c r="V27" s="157"/>
    </row>
    <row r="28" spans="1:22" x14ac:dyDescent="0.25">
      <c r="A28" s="94"/>
      <c r="B28" s="9"/>
      <c r="C28" s="9"/>
      <c r="D28" s="9"/>
      <c r="E28" s="9"/>
      <c r="F28" s="9"/>
      <c r="G28" s="9"/>
      <c r="H28" s="9"/>
      <c r="I28" s="9"/>
      <c r="J28" s="9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157"/>
      <c r="V28" s="157"/>
    </row>
    <row r="29" spans="1:22" x14ac:dyDescent="0.25">
      <c r="A29" s="94"/>
      <c r="B29" s="9"/>
      <c r="C29" s="9"/>
      <c r="D29" s="9"/>
      <c r="E29" s="9"/>
      <c r="F29" s="9"/>
      <c r="G29" s="9"/>
      <c r="H29" s="9"/>
      <c r="I29" s="9"/>
      <c r="J29" s="9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8"/>
      <c r="V29" s="159"/>
    </row>
    <row r="30" spans="1:22" x14ac:dyDescent="0.25">
      <c r="A30" s="93" t="s">
        <v>221</v>
      </c>
      <c r="B30" s="10">
        <v>165</v>
      </c>
      <c r="C30" s="95">
        <v>44</v>
      </c>
      <c r="D30" s="95">
        <v>73</v>
      </c>
      <c r="E30" s="95">
        <v>0</v>
      </c>
      <c r="F30" s="95">
        <v>196</v>
      </c>
      <c r="G30" s="95">
        <v>9</v>
      </c>
      <c r="H30" s="95">
        <v>366</v>
      </c>
      <c r="I30" s="95">
        <v>316</v>
      </c>
      <c r="J30" s="95">
        <v>22</v>
      </c>
      <c r="K30" s="95">
        <v>1.5</v>
      </c>
      <c r="L30" s="95">
        <v>1</v>
      </c>
      <c r="M30" s="95">
        <v>1</v>
      </c>
      <c r="N30" s="95">
        <v>14</v>
      </c>
      <c r="O30" s="95">
        <v>0.5</v>
      </c>
      <c r="P30" s="95">
        <v>1.2</v>
      </c>
      <c r="Q30" s="95">
        <v>1025</v>
      </c>
      <c r="R30" s="95">
        <v>646</v>
      </c>
      <c r="S30" s="95">
        <v>74</v>
      </c>
      <c r="T30" s="95">
        <v>-55</v>
      </c>
      <c r="U30" s="99">
        <v>0.8</v>
      </c>
      <c r="V30" s="99">
        <v>0.55000000000000004</v>
      </c>
    </row>
    <row r="31" spans="1:22" x14ac:dyDescent="0.25">
      <c r="A31" s="93" t="s">
        <v>222</v>
      </c>
      <c r="B31" s="10">
        <v>220</v>
      </c>
      <c r="C31" s="95">
        <v>80</v>
      </c>
      <c r="D31" s="95">
        <v>93</v>
      </c>
      <c r="E31" s="95">
        <v>12</v>
      </c>
      <c r="F31" s="95">
        <v>188</v>
      </c>
      <c r="G31" s="95"/>
      <c r="H31" s="95"/>
      <c r="I31" s="95"/>
      <c r="J31" s="95"/>
      <c r="K31" s="95"/>
      <c r="L31" s="95">
        <v>2.9</v>
      </c>
      <c r="M31" s="95"/>
      <c r="N31" s="95">
        <v>27.2</v>
      </c>
      <c r="O31" s="95"/>
      <c r="P31" s="95"/>
      <c r="Q31" s="95">
        <v>1007</v>
      </c>
      <c r="R31" s="95">
        <v>617</v>
      </c>
      <c r="S31" s="95">
        <v>51</v>
      </c>
      <c r="T31" s="95">
        <v>-10</v>
      </c>
      <c r="U31" s="99">
        <v>0.75</v>
      </c>
      <c r="V31" s="100">
        <v>0.55000000000000004</v>
      </c>
    </row>
    <row r="32" spans="1:22" x14ac:dyDescent="0.25">
      <c r="A32" s="93" t="s">
        <v>223</v>
      </c>
      <c r="B32" s="10">
        <v>228</v>
      </c>
      <c r="C32" s="95">
        <v>27</v>
      </c>
      <c r="D32" s="95">
        <v>69</v>
      </c>
      <c r="E32" s="95">
        <v>0</v>
      </c>
      <c r="F32" s="95">
        <v>20</v>
      </c>
      <c r="G32" s="95"/>
      <c r="H32" s="95"/>
      <c r="I32" s="95"/>
      <c r="J32" s="95"/>
      <c r="K32" s="95"/>
      <c r="L32" s="95">
        <v>2</v>
      </c>
      <c r="M32" s="95"/>
      <c r="N32" s="95">
        <v>12.7</v>
      </c>
      <c r="O32" s="95"/>
      <c r="P32" s="95"/>
      <c r="Q32" s="95">
        <v>1127</v>
      </c>
      <c r="R32" s="95">
        <v>630</v>
      </c>
      <c r="S32" s="95">
        <v>64</v>
      </c>
      <c r="T32" s="95">
        <v>-42</v>
      </c>
      <c r="U32" s="99">
        <v>0.6</v>
      </c>
      <c r="V32" s="100">
        <v>0.55000000000000004</v>
      </c>
    </row>
    <row r="33" spans="1:22" x14ac:dyDescent="0.25">
      <c r="A33" s="93" t="s">
        <v>224</v>
      </c>
      <c r="B33" s="10">
        <v>144</v>
      </c>
      <c r="C33" s="95">
        <v>76</v>
      </c>
      <c r="D33" s="95">
        <v>134</v>
      </c>
      <c r="E33" s="95">
        <v>12</v>
      </c>
      <c r="F33" s="95">
        <v>59</v>
      </c>
      <c r="G33" s="95">
        <v>29</v>
      </c>
      <c r="H33" s="95">
        <v>106</v>
      </c>
      <c r="I33" s="95"/>
      <c r="J33" s="95">
        <v>22</v>
      </c>
      <c r="K33" s="95">
        <v>2.1</v>
      </c>
      <c r="L33" s="95">
        <v>2.9</v>
      </c>
      <c r="M33" s="95">
        <v>1.1000000000000001</v>
      </c>
      <c r="N33" s="95">
        <v>26.5</v>
      </c>
      <c r="O33" s="95">
        <v>0.7</v>
      </c>
      <c r="P33" s="95">
        <v>3.2</v>
      </c>
      <c r="Q33" s="95">
        <v>1057</v>
      </c>
      <c r="R33" s="95">
        <v>639</v>
      </c>
      <c r="S33" s="95">
        <v>102</v>
      </c>
      <c r="T33" s="95">
        <v>-21</v>
      </c>
      <c r="U33" s="99">
        <v>0.45</v>
      </c>
      <c r="V33" s="100">
        <v>0.45</v>
      </c>
    </row>
    <row r="34" spans="1:22" x14ac:dyDescent="0.25">
      <c r="A34" s="93" t="s">
        <v>225</v>
      </c>
      <c r="B34" s="10">
        <v>867</v>
      </c>
      <c r="C34" s="95">
        <v>64.590542099192618</v>
      </c>
      <c r="D34" s="95">
        <v>56.516724336793544</v>
      </c>
      <c r="E34" s="95">
        <v>6.9204152249134951</v>
      </c>
      <c r="F34" s="95">
        <v>191.4648212226067</v>
      </c>
      <c r="G34" s="95">
        <v>2.306805074971165</v>
      </c>
      <c r="H34" s="95">
        <v>0</v>
      </c>
      <c r="I34" s="95">
        <v>0</v>
      </c>
      <c r="J34" s="95">
        <v>0</v>
      </c>
      <c r="K34" s="95">
        <v>2.8835063437139561</v>
      </c>
      <c r="L34" s="95">
        <v>2.5374855824682818</v>
      </c>
      <c r="M34" s="95">
        <v>1.6147635524798154</v>
      </c>
      <c r="N34" s="95">
        <v>10.841983852364475</v>
      </c>
      <c r="O34" s="95">
        <v>1.4994232987312572</v>
      </c>
      <c r="P34" s="95">
        <v>2.0761245674740487</v>
      </c>
      <c r="Q34" s="95">
        <v>994.23298731257205</v>
      </c>
      <c r="R34" s="95">
        <v>687.42791234140714</v>
      </c>
      <c r="S34" s="95">
        <v>74.971164936562857</v>
      </c>
      <c r="T34" s="95">
        <v>-70.357554786620526</v>
      </c>
      <c r="U34" s="99">
        <v>0.39215686274509809</v>
      </c>
      <c r="V34" s="100">
        <v>0.45</v>
      </c>
    </row>
    <row r="35" spans="1:22" x14ac:dyDescent="0.25">
      <c r="A35" s="93" t="s">
        <v>226</v>
      </c>
      <c r="B35" s="10">
        <v>878</v>
      </c>
      <c r="C35" s="95">
        <v>78.587699316628701</v>
      </c>
      <c r="D35" s="95">
        <v>112.75626423690206</v>
      </c>
      <c r="E35" s="95">
        <v>4.5558086560364464</v>
      </c>
      <c r="F35" s="95">
        <v>169.70387243735763</v>
      </c>
      <c r="G35" s="95">
        <v>2.2779043280182232</v>
      </c>
      <c r="H35" s="95">
        <v>0</v>
      </c>
      <c r="I35" s="95">
        <v>0</v>
      </c>
      <c r="J35" s="95">
        <v>0</v>
      </c>
      <c r="K35" s="95">
        <v>2.8473804100227791</v>
      </c>
      <c r="L35" s="95">
        <v>2.5056947608200457</v>
      </c>
      <c r="M35" s="95">
        <v>1.5945330296127562</v>
      </c>
      <c r="N35" s="95">
        <v>29.043280182232348</v>
      </c>
      <c r="O35" s="95">
        <v>2.0501138952164011</v>
      </c>
      <c r="P35" s="95">
        <v>2.0501138952164011</v>
      </c>
      <c r="Q35" s="95">
        <v>993.16628701594527</v>
      </c>
      <c r="R35" s="95">
        <v>658.31435079726646</v>
      </c>
      <c r="S35" s="95">
        <v>93.394077448747154</v>
      </c>
      <c r="T35" s="95">
        <v>-34.168564920273347</v>
      </c>
      <c r="U35" s="99">
        <v>0.35307517084282458</v>
      </c>
      <c r="V35" s="100">
        <v>0.45</v>
      </c>
    </row>
    <row r="36" spans="1:22" x14ac:dyDescent="0.25">
      <c r="A36" s="93" t="s">
        <v>227</v>
      </c>
      <c r="B36" s="10">
        <v>180</v>
      </c>
      <c r="C36" s="95">
        <v>58</v>
      </c>
      <c r="D36" s="95">
        <v>119</v>
      </c>
      <c r="E36" s="95">
        <v>26</v>
      </c>
      <c r="F36" s="95">
        <v>28</v>
      </c>
      <c r="G36" s="95">
        <v>31</v>
      </c>
      <c r="H36" s="95"/>
      <c r="I36" s="95"/>
      <c r="J36" s="95"/>
      <c r="K36" s="95">
        <v>1.7</v>
      </c>
      <c r="L36" s="95">
        <v>3</v>
      </c>
      <c r="M36" s="95">
        <v>0.7</v>
      </c>
      <c r="N36" s="95">
        <v>4.3</v>
      </c>
      <c r="O36" s="95">
        <v>0.4</v>
      </c>
      <c r="P36" s="95">
        <v>0.4</v>
      </c>
      <c r="Q36" s="95"/>
      <c r="R36" s="95"/>
      <c r="S36" s="95"/>
      <c r="T36" s="95"/>
      <c r="U36" s="99"/>
      <c r="V36" s="100">
        <v>0.45</v>
      </c>
    </row>
    <row r="37" spans="1:22" x14ac:dyDescent="0.25">
      <c r="A37" s="93" t="s">
        <v>228</v>
      </c>
      <c r="B37" s="10">
        <v>236</v>
      </c>
      <c r="C37" s="95">
        <v>52</v>
      </c>
      <c r="D37" s="95">
        <v>104</v>
      </c>
      <c r="E37" s="95">
        <v>7</v>
      </c>
      <c r="F37" s="95">
        <v>40</v>
      </c>
      <c r="G37" s="95">
        <v>0</v>
      </c>
      <c r="H37" s="95">
        <v>78</v>
      </c>
      <c r="I37" s="95"/>
      <c r="J37" s="95"/>
      <c r="K37" s="95">
        <v>1.7</v>
      </c>
      <c r="L37" s="95">
        <v>3</v>
      </c>
      <c r="M37" s="95">
        <v>0.7</v>
      </c>
      <c r="N37" s="95">
        <v>4.3</v>
      </c>
      <c r="O37" s="95">
        <v>0.4</v>
      </c>
      <c r="P37" s="95">
        <v>0.4</v>
      </c>
      <c r="Q37" s="95">
        <v>1083</v>
      </c>
      <c r="R37" s="95">
        <v>579</v>
      </c>
      <c r="S37" s="95">
        <v>86</v>
      </c>
      <c r="T37" s="95">
        <v>-29</v>
      </c>
      <c r="U37" s="99">
        <v>0.2</v>
      </c>
      <c r="V37" s="100">
        <v>0.3</v>
      </c>
    </row>
    <row r="38" spans="1:22" x14ac:dyDescent="0.25">
      <c r="A38" s="93" t="s">
        <v>229</v>
      </c>
      <c r="B38" s="10">
        <v>492</v>
      </c>
      <c r="C38" s="95">
        <v>10</v>
      </c>
      <c r="D38" s="95">
        <v>17</v>
      </c>
      <c r="E38" s="95">
        <v>2</v>
      </c>
      <c r="F38" s="95">
        <v>7</v>
      </c>
      <c r="G38" s="95">
        <v>0</v>
      </c>
      <c r="H38" s="95"/>
      <c r="I38" s="95"/>
      <c r="J38" s="95"/>
      <c r="K38" s="95">
        <v>1.8</v>
      </c>
      <c r="L38" s="95">
        <v>4</v>
      </c>
      <c r="M38" s="95">
        <v>0.5</v>
      </c>
      <c r="N38" s="95">
        <v>7.4</v>
      </c>
      <c r="O38" s="95">
        <v>0.6</v>
      </c>
      <c r="P38" s="95">
        <v>0.3</v>
      </c>
      <c r="Q38" s="95">
        <v>1211</v>
      </c>
      <c r="R38" s="95">
        <v>608</v>
      </c>
      <c r="S38" s="95">
        <v>58</v>
      </c>
      <c r="T38" s="95">
        <v>-82</v>
      </c>
      <c r="U38" s="99">
        <v>0.11</v>
      </c>
      <c r="V38" s="100">
        <v>0.3</v>
      </c>
    </row>
    <row r="39" spans="1:22" x14ac:dyDescent="0.25">
      <c r="A39" s="93" t="s">
        <v>230</v>
      </c>
      <c r="B39" s="10">
        <v>892</v>
      </c>
      <c r="C39" s="95">
        <v>12.331838565022421</v>
      </c>
      <c r="D39" s="95">
        <v>4.4843049327354256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0.22421524663677131</v>
      </c>
      <c r="L39" s="95">
        <v>0.44843049327354262</v>
      </c>
      <c r="M39" s="95">
        <v>0</v>
      </c>
      <c r="N39" s="95">
        <v>0.89686098654708524</v>
      </c>
      <c r="O39" s="95">
        <v>0</v>
      </c>
      <c r="P39" s="95">
        <v>0</v>
      </c>
      <c r="Q39" s="95">
        <v>1271.3004484304934</v>
      </c>
      <c r="R39" s="95">
        <v>708.52017937219728</v>
      </c>
      <c r="S39" s="95">
        <v>62.780269058295964</v>
      </c>
      <c r="T39" s="95">
        <v>-100.89686098654708</v>
      </c>
      <c r="U39" s="99">
        <v>2.2421524663677129E-2</v>
      </c>
      <c r="V39" s="100">
        <v>0.3</v>
      </c>
    </row>
    <row r="40" spans="1:22" x14ac:dyDescent="0.25">
      <c r="A40" s="93" t="s">
        <v>231</v>
      </c>
      <c r="B40" s="10">
        <v>892</v>
      </c>
      <c r="C40" s="95">
        <v>12.331838565022421</v>
      </c>
      <c r="D40" s="95">
        <v>4.4843049327354256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0.22421524663677131</v>
      </c>
      <c r="L40" s="95">
        <v>0.44843049327354262</v>
      </c>
      <c r="M40" s="95">
        <v>0</v>
      </c>
      <c r="N40" s="95">
        <v>0.89686098654708524</v>
      </c>
      <c r="O40" s="95">
        <v>0</v>
      </c>
      <c r="P40" s="95">
        <v>0</v>
      </c>
      <c r="Q40" s="95">
        <v>1271.3004484304934</v>
      </c>
      <c r="R40" s="95">
        <v>889.01345291479822</v>
      </c>
      <c r="S40" s="95">
        <v>80.717488789237663</v>
      </c>
      <c r="T40" s="95">
        <v>-127.80269058295964</v>
      </c>
      <c r="U40" s="99">
        <v>-0.4820627802690583</v>
      </c>
      <c r="V40" s="100">
        <v>0.3</v>
      </c>
    </row>
    <row r="41" spans="1:22" x14ac:dyDescent="0.25">
      <c r="A41" s="93" t="s">
        <v>232</v>
      </c>
      <c r="B41" s="10">
        <v>350</v>
      </c>
      <c r="C41" s="95">
        <v>90</v>
      </c>
      <c r="D41" s="95">
        <v>90</v>
      </c>
      <c r="E41" s="95">
        <v>2</v>
      </c>
      <c r="F41" s="95">
        <v>45</v>
      </c>
      <c r="G41" s="95"/>
      <c r="H41" s="95"/>
      <c r="I41" s="95"/>
      <c r="J41" s="95"/>
      <c r="K41" s="95"/>
      <c r="L41" s="95">
        <v>2</v>
      </c>
      <c r="M41" s="95"/>
      <c r="N41" s="95">
        <v>11</v>
      </c>
      <c r="O41" s="95"/>
      <c r="P41" s="95"/>
      <c r="Q41" s="95">
        <v>1040</v>
      </c>
      <c r="R41" s="95">
        <v>640</v>
      </c>
      <c r="S41" s="95">
        <v>54</v>
      </c>
      <c r="T41" s="95">
        <v>-16</v>
      </c>
      <c r="U41" s="99">
        <v>0.6</v>
      </c>
      <c r="V41" s="100">
        <v>0.65</v>
      </c>
    </row>
    <row r="42" spans="1:22" x14ac:dyDescent="0.25">
      <c r="A42" s="93" t="s">
        <v>233</v>
      </c>
      <c r="B42" s="10">
        <v>576</v>
      </c>
      <c r="C42" s="95">
        <v>317</v>
      </c>
      <c r="D42" s="95">
        <v>343</v>
      </c>
      <c r="E42" s="95">
        <v>0</v>
      </c>
      <c r="F42" s="95">
        <v>0</v>
      </c>
      <c r="G42" s="95">
        <v>57</v>
      </c>
      <c r="H42" s="95"/>
      <c r="I42" s="95"/>
      <c r="J42" s="95"/>
      <c r="K42" s="95">
        <v>0.9</v>
      </c>
      <c r="L42" s="95">
        <v>11.1</v>
      </c>
      <c r="M42" s="95">
        <v>6.3</v>
      </c>
      <c r="N42" s="95">
        <v>136.6</v>
      </c>
      <c r="O42" s="95">
        <v>3.8</v>
      </c>
      <c r="P42" s="95">
        <v>11.4</v>
      </c>
      <c r="Q42" s="95">
        <v>863</v>
      </c>
      <c r="R42" s="95">
        <v>650</v>
      </c>
      <c r="S42" s="95">
        <v>52</v>
      </c>
      <c r="T42" s="95">
        <v>245</v>
      </c>
      <c r="U42" s="99">
        <v>0.1</v>
      </c>
      <c r="V42" s="100">
        <v>0.3</v>
      </c>
    </row>
    <row r="43" spans="1:22" x14ac:dyDescent="0.25">
      <c r="A43" s="93" t="s">
        <v>234</v>
      </c>
      <c r="B43" s="10">
        <v>900</v>
      </c>
      <c r="C43" s="95">
        <v>24.444444444444443</v>
      </c>
      <c r="D43" s="95">
        <v>855.55555555555554</v>
      </c>
      <c r="E43" s="95">
        <v>33.333333333333336</v>
      </c>
      <c r="F43" s="95">
        <v>0</v>
      </c>
      <c r="G43" s="95">
        <v>15.555555555555555</v>
      </c>
      <c r="H43" s="95">
        <v>20</v>
      </c>
      <c r="I43" s="95">
        <v>0</v>
      </c>
      <c r="J43" s="95">
        <v>0</v>
      </c>
      <c r="K43" s="95">
        <v>0.33333333333333331</v>
      </c>
      <c r="L43" s="95">
        <v>2.4444444444444446</v>
      </c>
      <c r="M43" s="95">
        <v>0.55555555555555558</v>
      </c>
      <c r="N43" s="95">
        <v>8</v>
      </c>
      <c r="O43" s="95">
        <v>0.33333333333333331</v>
      </c>
      <c r="P43" s="95">
        <v>1.7777777777777779</v>
      </c>
      <c r="Q43" s="95">
        <v>1232.2222222222222</v>
      </c>
      <c r="R43" s="95">
        <v>254.44444444444443</v>
      </c>
      <c r="S43" s="95">
        <v>596.66666666666663</v>
      </c>
      <c r="T43" s="95">
        <v>172.22222222222223</v>
      </c>
      <c r="U43" s="99">
        <v>0.15555555555555556</v>
      </c>
      <c r="V43" s="100">
        <v>0.3</v>
      </c>
    </row>
    <row r="44" spans="1:22" x14ac:dyDescent="0.25">
      <c r="A44" s="93" t="s">
        <v>235</v>
      </c>
      <c r="B44" s="10">
        <v>897</v>
      </c>
      <c r="C44" s="95">
        <v>44.593088071348937</v>
      </c>
      <c r="D44" s="95">
        <v>101.44927536231884</v>
      </c>
      <c r="E44" s="95">
        <v>11.148272017837234</v>
      </c>
      <c r="F44" s="95">
        <v>24.526198439241917</v>
      </c>
      <c r="G44" s="95">
        <v>34.559643255295427</v>
      </c>
      <c r="H44" s="95">
        <v>90.3010033444816</v>
      </c>
      <c r="I44" s="95">
        <v>0</v>
      </c>
      <c r="J44" s="95">
        <v>0</v>
      </c>
      <c r="K44" s="95">
        <v>0.55741360089186176</v>
      </c>
      <c r="L44" s="95">
        <v>2.6755852842809364</v>
      </c>
      <c r="M44" s="95">
        <v>0</v>
      </c>
      <c r="N44" s="95">
        <v>13.489409141583055</v>
      </c>
      <c r="O44" s="95">
        <v>1.4492753623188406</v>
      </c>
      <c r="P44" s="95">
        <v>0</v>
      </c>
      <c r="Q44" s="95">
        <v>1107.0234113712374</v>
      </c>
      <c r="R44" s="95">
        <v>546.26532887402448</v>
      </c>
      <c r="S44" s="95">
        <v>74.693422519509468</v>
      </c>
      <c r="T44" s="95">
        <v>-16.722408026755854</v>
      </c>
      <c r="U44" s="99">
        <v>0.21181716833890746</v>
      </c>
      <c r="V44" s="100">
        <v>0.7</v>
      </c>
    </row>
    <row r="45" spans="1:22" x14ac:dyDescent="0.25">
      <c r="A45" s="93" t="s">
        <v>236</v>
      </c>
    </row>
    <row r="46" spans="1:22" x14ac:dyDescent="0.25">
      <c r="A46" s="93" t="s">
        <v>237</v>
      </c>
      <c r="B46" s="10">
        <v>157</v>
      </c>
      <c r="C46" s="95">
        <v>24</v>
      </c>
      <c r="D46" s="95">
        <v>26</v>
      </c>
      <c r="E46" s="95">
        <v>19</v>
      </c>
      <c r="F46" s="95">
        <v>75</v>
      </c>
      <c r="G46" s="95">
        <v>642</v>
      </c>
      <c r="H46" s="95"/>
      <c r="I46" s="95"/>
      <c r="J46" s="95"/>
      <c r="K46" s="95">
        <v>0.6</v>
      </c>
      <c r="L46" s="95">
        <v>0.8</v>
      </c>
      <c r="M46" s="95">
        <v>0.4</v>
      </c>
      <c r="N46" s="95">
        <v>8.6999999999999993</v>
      </c>
      <c r="O46" s="95">
        <v>0.2</v>
      </c>
      <c r="P46" s="95"/>
      <c r="Q46" s="95">
        <v>1111</v>
      </c>
      <c r="R46" s="95">
        <v>828</v>
      </c>
      <c r="S46" s="95">
        <v>80</v>
      </c>
      <c r="T46" s="95">
        <v>-111</v>
      </c>
      <c r="U46" s="99">
        <v>0.6</v>
      </c>
      <c r="V46" s="100">
        <v>0.55000000000000004</v>
      </c>
    </row>
    <row r="47" spans="1:22" x14ac:dyDescent="0.25">
      <c r="A47" s="93" t="s">
        <v>238</v>
      </c>
      <c r="B47" s="10">
        <v>874</v>
      </c>
      <c r="C47" s="95">
        <v>37.757437070938217</v>
      </c>
      <c r="D47" s="95">
        <v>43.478260869565219</v>
      </c>
      <c r="E47" s="95">
        <v>6.8649885583524028</v>
      </c>
      <c r="F47" s="95">
        <v>32.036613272311214</v>
      </c>
      <c r="G47" s="95">
        <v>80.091533180778029</v>
      </c>
      <c r="H47" s="95">
        <v>0</v>
      </c>
      <c r="I47" s="95">
        <v>0</v>
      </c>
      <c r="J47" s="95">
        <v>0</v>
      </c>
      <c r="K47" s="95">
        <v>1.7162471395881007</v>
      </c>
      <c r="L47" s="95">
        <v>1.3729977116704806</v>
      </c>
      <c r="M47" s="95">
        <v>0</v>
      </c>
      <c r="N47" s="95">
        <v>7.3226544622425633</v>
      </c>
      <c r="O47" s="95">
        <v>1.6018306636155606</v>
      </c>
      <c r="P47" s="95">
        <v>1.9450800915331807</v>
      </c>
      <c r="Q47" s="95">
        <v>1068.6498855835241</v>
      </c>
      <c r="R47" s="95">
        <v>651.02974828375284</v>
      </c>
      <c r="S47" s="95">
        <v>64.073226544622429</v>
      </c>
      <c r="T47" s="95">
        <v>-73.226544622425635</v>
      </c>
      <c r="U47" s="99">
        <v>-6.8649885583524028E-2</v>
      </c>
      <c r="V47" s="100"/>
    </row>
    <row r="48" spans="1:22" x14ac:dyDescent="0.25">
      <c r="A48" s="93" t="s">
        <v>239</v>
      </c>
      <c r="B48" s="10">
        <v>892</v>
      </c>
      <c r="C48" s="95">
        <v>502.24215246636771</v>
      </c>
      <c r="D48" s="95">
        <v>424.88789237668163</v>
      </c>
      <c r="E48" s="95">
        <v>58.295964125560538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186.09865470852017</v>
      </c>
      <c r="L48" s="95">
        <v>86.210762331838566</v>
      </c>
      <c r="M48" s="95">
        <v>3.3632286995515694</v>
      </c>
      <c r="N48" s="95">
        <v>2.3542600896860986</v>
      </c>
      <c r="O48" s="95">
        <v>6.0538116591928253</v>
      </c>
      <c r="P48" s="95">
        <v>10.650224215246636</v>
      </c>
      <c r="Q48" s="95">
        <v>0</v>
      </c>
      <c r="R48" s="95">
        <v>0</v>
      </c>
      <c r="S48" s="95">
        <v>0</v>
      </c>
      <c r="T48" s="95">
        <v>0</v>
      </c>
      <c r="U48" s="99">
        <v>0</v>
      </c>
      <c r="V48" s="100"/>
    </row>
    <row r="49" spans="1:22" x14ac:dyDescent="0.25">
      <c r="A49" s="93" t="s">
        <v>240</v>
      </c>
      <c r="B49" s="10">
        <v>905</v>
      </c>
      <c r="C49" s="95">
        <v>50.828729281767956</v>
      </c>
      <c r="D49" s="95">
        <v>278.45303867403317</v>
      </c>
      <c r="E49" s="95">
        <v>74.033149171270722</v>
      </c>
      <c r="F49" s="95">
        <v>139.22651933701658</v>
      </c>
      <c r="G49" s="95">
        <v>3.3149171270718232</v>
      </c>
      <c r="H49" s="95">
        <v>516.02209944751382</v>
      </c>
      <c r="I49" s="95">
        <v>216.57458563535911</v>
      </c>
      <c r="J49" s="95">
        <v>0</v>
      </c>
      <c r="K49" s="95">
        <v>4.3093922651933703</v>
      </c>
      <c r="L49" s="95">
        <v>5.3038674033149169</v>
      </c>
      <c r="M49" s="95">
        <v>1.5469613259668507</v>
      </c>
      <c r="N49" s="95">
        <v>0.88397790055248626</v>
      </c>
      <c r="O49" s="95">
        <v>0.5524861878453039</v>
      </c>
      <c r="P49" s="95">
        <v>0</v>
      </c>
      <c r="Q49" s="95">
        <v>888.39779005524861</v>
      </c>
      <c r="R49" s="95">
        <v>359.11602209944749</v>
      </c>
      <c r="S49" s="95">
        <v>181.21546961325967</v>
      </c>
      <c r="T49" s="95">
        <v>35.35911602209945</v>
      </c>
      <c r="U49" s="99">
        <v>0.54143646408839774</v>
      </c>
      <c r="V49" s="100"/>
    </row>
    <row r="50" spans="1:22" x14ac:dyDescent="0.25">
      <c r="A50" s="93" t="s">
        <v>241</v>
      </c>
      <c r="B50" s="10">
        <v>248</v>
      </c>
      <c r="C50" s="95">
        <v>50</v>
      </c>
      <c r="D50" s="95">
        <v>256</v>
      </c>
      <c r="E50" s="95">
        <v>114</v>
      </c>
      <c r="F50" s="95">
        <v>164</v>
      </c>
      <c r="G50" s="95">
        <v>4</v>
      </c>
      <c r="H50" s="95">
        <v>625</v>
      </c>
      <c r="I50" s="95">
        <v>224</v>
      </c>
      <c r="J50" s="95">
        <v>36</v>
      </c>
      <c r="K50" s="95">
        <v>3.2</v>
      </c>
      <c r="L50" s="95">
        <v>5.5</v>
      </c>
      <c r="M50" s="95">
        <v>2</v>
      </c>
      <c r="N50" s="95">
        <v>0.6</v>
      </c>
      <c r="O50" s="95">
        <v>0.7</v>
      </c>
      <c r="P50" s="95">
        <v>0.5</v>
      </c>
      <c r="Q50" s="95">
        <v>945</v>
      </c>
      <c r="R50" s="95">
        <v>363</v>
      </c>
      <c r="S50" s="95">
        <v>98</v>
      </c>
      <c r="T50" s="95">
        <v>101</v>
      </c>
      <c r="U50" s="99">
        <v>1</v>
      </c>
      <c r="V50" s="100">
        <v>0.55000000000000004</v>
      </c>
    </row>
    <row r="51" spans="1:22" x14ac:dyDescent="0.25">
      <c r="A51" s="93" t="s">
        <v>242</v>
      </c>
      <c r="B51" s="10">
        <v>223</v>
      </c>
      <c r="C51" s="95">
        <v>43</v>
      </c>
      <c r="D51" s="95">
        <v>270</v>
      </c>
      <c r="E51" s="95">
        <v>111</v>
      </c>
      <c r="F51" s="95">
        <v>165</v>
      </c>
      <c r="G51" s="95">
        <v>3</v>
      </c>
      <c r="H51" s="95">
        <v>613</v>
      </c>
      <c r="I51" s="95">
        <v>238</v>
      </c>
      <c r="J51" s="95">
        <v>50</v>
      </c>
      <c r="K51" s="95">
        <v>3.2</v>
      </c>
      <c r="L51" s="95">
        <v>5.5</v>
      </c>
      <c r="M51" s="95">
        <v>2</v>
      </c>
      <c r="N51" s="95">
        <v>0.6</v>
      </c>
      <c r="O51" s="95">
        <v>0.7</v>
      </c>
      <c r="P51" s="95">
        <v>0.5</v>
      </c>
      <c r="Q51" s="95">
        <v>987</v>
      </c>
      <c r="R51" s="95">
        <v>395</v>
      </c>
      <c r="S51" s="95">
        <v>104</v>
      </c>
      <c r="T51" s="95">
        <v>100</v>
      </c>
      <c r="U51" s="99">
        <v>1</v>
      </c>
      <c r="V51" s="100"/>
    </row>
    <row r="52" spans="1:22" x14ac:dyDescent="0.25">
      <c r="A52" s="93" t="s">
        <v>243</v>
      </c>
      <c r="B52" s="10">
        <v>938</v>
      </c>
      <c r="C52" s="95">
        <v>74.626865671641795</v>
      </c>
      <c r="D52" s="95">
        <v>488.27292110874203</v>
      </c>
      <c r="E52" s="95">
        <v>30.916844349680172</v>
      </c>
      <c r="F52" s="95">
        <v>28.784648187633262</v>
      </c>
      <c r="G52" s="95">
        <v>11.727078891257996</v>
      </c>
      <c r="H52" s="95">
        <v>0</v>
      </c>
      <c r="I52" s="95">
        <v>0</v>
      </c>
      <c r="J52" s="95">
        <v>0</v>
      </c>
      <c r="K52" s="95">
        <v>1.7057569296375268</v>
      </c>
      <c r="L52" s="95">
        <v>17.484008528784649</v>
      </c>
      <c r="M52" s="95">
        <v>2.238805970149254</v>
      </c>
      <c r="N52" s="95">
        <v>20.149253731343283</v>
      </c>
      <c r="O52" s="95">
        <v>1.279317697228145</v>
      </c>
      <c r="P52" s="95">
        <v>0</v>
      </c>
      <c r="Q52" s="95">
        <v>968.01705756929641</v>
      </c>
      <c r="R52" s="95">
        <v>412.57995735607676</v>
      </c>
      <c r="S52" s="95">
        <v>245.20255863539447</v>
      </c>
      <c r="T52" s="95">
        <v>127.93176972281451</v>
      </c>
      <c r="U52" s="99">
        <v>0.27718550106609813</v>
      </c>
      <c r="V52" s="100"/>
    </row>
    <row r="53" spans="1:22" x14ac:dyDescent="0.25">
      <c r="A53" s="93" t="s">
        <v>244</v>
      </c>
      <c r="B53" s="10">
        <v>114</v>
      </c>
      <c r="C53" s="95">
        <v>64</v>
      </c>
      <c r="D53" s="95">
        <v>499</v>
      </c>
      <c r="E53" s="95">
        <v>10</v>
      </c>
      <c r="F53" s="95">
        <v>13</v>
      </c>
      <c r="G53" s="95">
        <v>0</v>
      </c>
      <c r="H53" s="95"/>
      <c r="I53" s="95"/>
      <c r="J53" s="95"/>
      <c r="K53" s="95">
        <v>2.6</v>
      </c>
      <c r="L53" s="95">
        <v>13.3</v>
      </c>
      <c r="M53" s="95">
        <v>1.6</v>
      </c>
      <c r="N53" s="95">
        <v>17.600000000000001</v>
      </c>
      <c r="O53" s="95">
        <v>1.2</v>
      </c>
      <c r="P53" s="95">
        <v>0.5</v>
      </c>
      <c r="Q53" s="95">
        <v>997</v>
      </c>
      <c r="R53" s="95">
        <v>595</v>
      </c>
      <c r="S53" s="95">
        <v>166</v>
      </c>
      <c r="T53" s="95">
        <v>244</v>
      </c>
      <c r="U53" s="99">
        <v>0.17</v>
      </c>
      <c r="V53" s="100"/>
    </row>
    <row r="54" spans="1:22" x14ac:dyDescent="0.25">
      <c r="A54" s="93" t="s">
        <v>245</v>
      </c>
      <c r="B54" s="10">
        <v>114</v>
      </c>
      <c r="C54" s="95">
        <v>95</v>
      </c>
      <c r="D54" s="95">
        <v>123</v>
      </c>
      <c r="E54" s="95">
        <v>20</v>
      </c>
      <c r="F54" s="95">
        <v>69</v>
      </c>
      <c r="G54" s="95">
        <v>475</v>
      </c>
      <c r="H54" s="95"/>
      <c r="I54" s="95"/>
      <c r="J54" s="95"/>
      <c r="K54" s="95"/>
      <c r="L54" s="95">
        <v>3.6</v>
      </c>
      <c r="M54" s="95"/>
      <c r="N54" s="95">
        <v>34.5</v>
      </c>
      <c r="O54" s="95"/>
      <c r="P54" s="95"/>
      <c r="Q54" s="95">
        <v>1060</v>
      </c>
      <c r="R54" s="95">
        <v>747</v>
      </c>
      <c r="S54" s="95">
        <v>85</v>
      </c>
      <c r="T54" s="95">
        <v>-30</v>
      </c>
      <c r="U54" s="99">
        <v>1</v>
      </c>
      <c r="V54" s="100"/>
    </row>
    <row r="55" spans="1:22" x14ac:dyDescent="0.25">
      <c r="A55" s="93" t="s">
        <v>246</v>
      </c>
      <c r="B55" s="10">
        <v>175</v>
      </c>
      <c r="C55" s="95">
        <v>320</v>
      </c>
      <c r="D55" s="95">
        <v>180</v>
      </c>
      <c r="E55" s="95">
        <v>20</v>
      </c>
      <c r="F55" s="95">
        <v>125</v>
      </c>
      <c r="G55" s="95"/>
      <c r="H55" s="95"/>
      <c r="I55" s="95"/>
      <c r="J55" s="95"/>
      <c r="K55" s="95"/>
      <c r="L55" s="95">
        <v>2.2999999999999998</v>
      </c>
      <c r="M55" s="95"/>
      <c r="N55" s="95">
        <v>26</v>
      </c>
      <c r="O55" s="95"/>
      <c r="P55" s="95"/>
      <c r="Q55" s="95">
        <v>699</v>
      </c>
      <c r="R55" s="95">
        <v>422</v>
      </c>
      <c r="S55" s="95">
        <v>22</v>
      </c>
      <c r="T55" s="95">
        <v>97</v>
      </c>
      <c r="U55" s="99">
        <v>1.3</v>
      </c>
      <c r="V55" s="100"/>
    </row>
    <row r="56" spans="1:22" x14ac:dyDescent="0.25">
      <c r="A56" s="93" t="s">
        <v>247</v>
      </c>
      <c r="B56" s="10">
        <v>160</v>
      </c>
      <c r="C56" s="95">
        <v>200</v>
      </c>
      <c r="D56" s="95">
        <v>151</v>
      </c>
      <c r="E56" s="95">
        <v>20</v>
      </c>
      <c r="F56" s="95">
        <v>100</v>
      </c>
      <c r="G56" s="95"/>
      <c r="H56" s="95"/>
      <c r="I56" s="95"/>
      <c r="J56" s="95"/>
      <c r="K56" s="95"/>
      <c r="L56" s="95">
        <v>2.2999999999999998</v>
      </c>
      <c r="M56" s="95"/>
      <c r="N56" s="95">
        <v>31</v>
      </c>
      <c r="O56" s="95"/>
      <c r="P56" s="95"/>
      <c r="Q56" s="95">
        <v>921</v>
      </c>
      <c r="R56" s="95">
        <v>633</v>
      </c>
      <c r="S56" s="95">
        <v>68</v>
      </c>
      <c r="T56" s="95">
        <v>22</v>
      </c>
      <c r="U56" s="99">
        <v>0.85</v>
      </c>
      <c r="V56" s="100"/>
    </row>
    <row r="57" spans="1:22" x14ac:dyDescent="0.25">
      <c r="A57" s="93" t="s">
        <v>248</v>
      </c>
      <c r="B57" s="10">
        <v>115</v>
      </c>
      <c r="C57" s="95">
        <v>200</v>
      </c>
      <c r="D57" s="95">
        <v>182</v>
      </c>
      <c r="E57" s="95">
        <v>20</v>
      </c>
      <c r="F57" s="95">
        <v>110</v>
      </c>
      <c r="G57" s="95"/>
      <c r="H57" s="95"/>
      <c r="I57" s="95"/>
      <c r="J57" s="95"/>
      <c r="K57" s="95"/>
      <c r="L57" s="95">
        <v>2.2999999999999998</v>
      </c>
      <c r="M57" s="95"/>
      <c r="N57" s="95">
        <v>35</v>
      </c>
      <c r="O57" s="95"/>
      <c r="P57" s="95"/>
      <c r="Q57" s="95">
        <v>901</v>
      </c>
      <c r="R57" s="95">
        <v>604</v>
      </c>
      <c r="S57" s="95">
        <v>69</v>
      </c>
      <c r="T57" s="95">
        <v>51</v>
      </c>
      <c r="U57" s="99">
        <v>0.7</v>
      </c>
      <c r="V57" s="100"/>
    </row>
    <row r="58" spans="1:22" x14ac:dyDescent="0.25">
      <c r="A58" s="93" t="s">
        <v>249</v>
      </c>
      <c r="B58" s="10">
        <v>209</v>
      </c>
      <c r="C58" s="95">
        <v>79</v>
      </c>
      <c r="D58" s="95">
        <v>101</v>
      </c>
      <c r="E58" s="95">
        <v>7</v>
      </c>
      <c r="F58" s="95">
        <v>197</v>
      </c>
      <c r="G58" s="95">
        <v>13</v>
      </c>
      <c r="H58" s="95">
        <v>507</v>
      </c>
      <c r="I58" s="95">
        <v>245</v>
      </c>
      <c r="J58" s="95">
        <v>10</v>
      </c>
      <c r="K58" s="95">
        <v>8.8000000000000007</v>
      </c>
      <c r="L58" s="95">
        <v>0.9</v>
      </c>
      <c r="M58" s="95">
        <v>2</v>
      </c>
      <c r="N58" s="95">
        <v>4.5999999999999996</v>
      </c>
      <c r="O58" s="95">
        <v>0.4</v>
      </c>
      <c r="P58" s="95">
        <v>0.3</v>
      </c>
      <c r="Q58" s="95">
        <v>1036</v>
      </c>
      <c r="R58" s="95">
        <v>706</v>
      </c>
      <c r="S58" s="95">
        <v>103</v>
      </c>
      <c r="T58" s="95">
        <v>-65</v>
      </c>
      <c r="U58" s="99">
        <v>1</v>
      </c>
      <c r="V58" s="100">
        <v>0.7</v>
      </c>
    </row>
    <row r="59" spans="1:22" x14ac:dyDescent="0.25">
      <c r="A59" s="93" t="s">
        <v>250</v>
      </c>
      <c r="B59" s="10">
        <v>223</v>
      </c>
      <c r="C59" s="95">
        <v>79</v>
      </c>
      <c r="D59" s="95">
        <v>97</v>
      </c>
      <c r="E59" s="95">
        <v>5</v>
      </c>
      <c r="F59" s="95">
        <v>193</v>
      </c>
      <c r="G59" s="95">
        <v>37</v>
      </c>
      <c r="H59" s="95">
        <v>511</v>
      </c>
      <c r="I59" s="95"/>
      <c r="J59" s="95"/>
      <c r="K59" s="95">
        <v>7.8</v>
      </c>
      <c r="L59" s="95">
        <v>1</v>
      </c>
      <c r="M59" s="95">
        <v>1.9</v>
      </c>
      <c r="N59" s="95">
        <v>4.7</v>
      </c>
      <c r="O59" s="95">
        <v>0.4</v>
      </c>
      <c r="P59" s="95">
        <v>0.4</v>
      </c>
      <c r="Q59" s="95">
        <v>1020</v>
      </c>
      <c r="R59" s="95">
        <v>713</v>
      </c>
      <c r="S59" s="95">
        <v>101</v>
      </c>
      <c r="T59" s="95">
        <v>-68</v>
      </c>
      <c r="U59" s="99">
        <v>1</v>
      </c>
      <c r="V59" s="100">
        <v>0.7</v>
      </c>
    </row>
    <row r="60" spans="1:22" x14ac:dyDescent="0.25">
      <c r="A60" s="9" t="s">
        <v>502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</row>
    <row r="61" spans="1:22" x14ac:dyDescent="0.25">
      <c r="A61" s="94" t="s">
        <v>204</v>
      </c>
      <c r="B61" s="9" t="s">
        <v>205</v>
      </c>
      <c r="C61" s="9" t="s">
        <v>206</v>
      </c>
      <c r="D61" s="9" t="s">
        <v>207</v>
      </c>
      <c r="E61" s="9" t="s">
        <v>208</v>
      </c>
      <c r="F61" s="9" t="s">
        <v>209</v>
      </c>
      <c r="G61" s="9" t="s">
        <v>210</v>
      </c>
      <c r="H61" s="9" t="s">
        <v>211</v>
      </c>
      <c r="I61" s="9" t="s">
        <v>212</v>
      </c>
      <c r="J61" s="9" t="s">
        <v>213</v>
      </c>
      <c r="K61" s="96" t="s">
        <v>214</v>
      </c>
      <c r="L61" s="96" t="s">
        <v>215</v>
      </c>
      <c r="M61" s="96" t="s">
        <v>216</v>
      </c>
      <c r="N61" s="96" t="s">
        <v>217</v>
      </c>
      <c r="O61" s="96" t="s">
        <v>218</v>
      </c>
      <c r="P61" s="96" t="s">
        <v>219</v>
      </c>
      <c r="Q61" s="96" t="s">
        <v>43</v>
      </c>
      <c r="R61" s="96" t="s">
        <v>220</v>
      </c>
      <c r="S61" s="96" t="s">
        <v>44</v>
      </c>
      <c r="T61" s="96" t="s">
        <v>127</v>
      </c>
      <c r="U61" s="98" t="s">
        <v>130</v>
      </c>
      <c r="V61" s="98" t="s">
        <v>501</v>
      </c>
    </row>
    <row r="62" spans="1:22" x14ac:dyDescent="0.25">
      <c r="A62" s="93" t="s">
        <v>251</v>
      </c>
      <c r="B62" s="10">
        <v>133</v>
      </c>
      <c r="C62" s="95">
        <v>212</v>
      </c>
      <c r="D62" s="95">
        <v>107</v>
      </c>
      <c r="E62" s="95">
        <v>5</v>
      </c>
      <c r="F62" s="95">
        <v>156</v>
      </c>
      <c r="G62" s="95"/>
      <c r="H62" s="95"/>
      <c r="I62" s="95"/>
      <c r="J62" s="95"/>
      <c r="K62" s="95"/>
      <c r="L62" s="95">
        <v>1.6</v>
      </c>
      <c r="M62" s="95"/>
      <c r="N62" s="95">
        <v>11.5</v>
      </c>
      <c r="O62" s="95"/>
      <c r="P62" s="95"/>
      <c r="Q62" s="95">
        <v>824</v>
      </c>
      <c r="R62" s="95">
        <v>606</v>
      </c>
      <c r="S62" s="95">
        <v>46</v>
      </c>
      <c r="T62" s="95">
        <v>4</v>
      </c>
      <c r="U62" s="99">
        <v>1.4</v>
      </c>
      <c r="V62" s="100"/>
    </row>
    <row r="63" spans="1:22" x14ac:dyDescent="0.25">
      <c r="A63" s="93" t="s">
        <v>252</v>
      </c>
      <c r="B63" s="10">
        <v>901</v>
      </c>
      <c r="C63" s="95">
        <v>74.361820199778023</v>
      </c>
      <c r="D63" s="95">
        <v>100.99889012208656</v>
      </c>
      <c r="E63" s="95">
        <v>9.9889012208657046</v>
      </c>
      <c r="F63" s="95">
        <v>198.66814650388457</v>
      </c>
      <c r="G63" s="95">
        <v>79.911209766925637</v>
      </c>
      <c r="H63" s="95">
        <v>406.21531631520531</v>
      </c>
      <c r="I63" s="95">
        <v>0</v>
      </c>
      <c r="J63" s="95">
        <v>0</v>
      </c>
      <c r="K63" s="95">
        <v>9.1009988901220851</v>
      </c>
      <c r="L63" s="95">
        <v>0.99889012208657046</v>
      </c>
      <c r="M63" s="95">
        <v>2.9966703662597114</v>
      </c>
      <c r="N63" s="95">
        <v>5.1054384017758041</v>
      </c>
      <c r="O63" s="95">
        <v>1.3318534961154271</v>
      </c>
      <c r="P63" s="95">
        <v>1.2208657047724751</v>
      </c>
      <c r="Q63" s="95">
        <v>1031.0765815760267</v>
      </c>
      <c r="R63" s="95">
        <v>732.51942286348503</v>
      </c>
      <c r="S63" s="95">
        <v>109.87791342952275</v>
      </c>
      <c r="T63" s="95">
        <v>-68.812430632630409</v>
      </c>
      <c r="U63" s="99">
        <v>0.42175360710321863</v>
      </c>
      <c r="V63" s="100"/>
    </row>
    <row r="64" spans="1:22" x14ac:dyDescent="0.25">
      <c r="A64" s="93" t="s">
        <v>253</v>
      </c>
      <c r="B64" s="10">
        <v>915</v>
      </c>
      <c r="C64" s="95">
        <v>85.245901639344254</v>
      </c>
      <c r="D64" s="95">
        <v>119.12568306010928</v>
      </c>
      <c r="E64" s="95">
        <v>7.6502732240437155</v>
      </c>
      <c r="F64" s="95">
        <v>137.70491803278688</v>
      </c>
      <c r="G64" s="95">
        <v>246.99453551912566</v>
      </c>
      <c r="H64" s="95">
        <v>0</v>
      </c>
      <c r="I64" s="95">
        <v>0</v>
      </c>
      <c r="J64" s="95">
        <v>0</v>
      </c>
      <c r="K64" s="95">
        <v>8.8524590163934427</v>
      </c>
      <c r="L64" s="95">
        <v>0.76502732240437155</v>
      </c>
      <c r="M64" s="95">
        <v>1.7486338797814207</v>
      </c>
      <c r="N64" s="95">
        <v>18.797814207650273</v>
      </c>
      <c r="O64" s="95">
        <v>2.622950819672131</v>
      </c>
      <c r="P64" s="95">
        <v>1.2021857923497268</v>
      </c>
      <c r="Q64" s="95">
        <v>1018.5792349726776</v>
      </c>
      <c r="R64" s="95">
        <v>751.91256830601094</v>
      </c>
      <c r="S64" s="95">
        <v>91.803278688524586</v>
      </c>
      <c r="T64" s="95">
        <v>-30.601092896174862</v>
      </c>
      <c r="U64" s="99">
        <v>0.17486338797814208</v>
      </c>
      <c r="V64" s="100"/>
    </row>
    <row r="65" spans="1:22" x14ac:dyDescent="0.25">
      <c r="A65" s="93" t="s">
        <v>254</v>
      </c>
      <c r="B65" s="10">
        <v>903</v>
      </c>
      <c r="C65" s="95">
        <v>76.411960132890357</v>
      </c>
      <c r="D65" s="95">
        <v>98.560354374307863</v>
      </c>
      <c r="E65" s="95">
        <v>9.9667774086378742</v>
      </c>
      <c r="F65" s="95">
        <v>184.93909191583609</v>
      </c>
      <c r="G65" s="95">
        <v>131.7829457364341</v>
      </c>
      <c r="H65" s="95">
        <v>421.92691029900334</v>
      </c>
      <c r="I65" s="95">
        <v>0</v>
      </c>
      <c r="J65" s="95">
        <v>14.396456256921374</v>
      </c>
      <c r="K65" s="95">
        <v>7.8626799557032108</v>
      </c>
      <c r="L65" s="95">
        <v>1.1074197120708749</v>
      </c>
      <c r="M65" s="95">
        <v>2.3255813953488373</v>
      </c>
      <c r="N65" s="95">
        <v>8.0841638981173869</v>
      </c>
      <c r="O65" s="95">
        <v>1.9933554817275747</v>
      </c>
      <c r="P65" s="95">
        <v>1.2181616832779625</v>
      </c>
      <c r="Q65" s="95">
        <v>1026.5780730897009</v>
      </c>
      <c r="R65" s="95">
        <v>741.97120708748616</v>
      </c>
      <c r="S65" s="95">
        <v>101.88261351052049</v>
      </c>
      <c r="T65" s="95">
        <v>-62.015503875968989</v>
      </c>
      <c r="U65" s="99">
        <v>0.38759689922480617</v>
      </c>
      <c r="V65" s="100"/>
    </row>
    <row r="66" spans="1:22" x14ac:dyDescent="0.25">
      <c r="A66" s="93" t="s">
        <v>255</v>
      </c>
      <c r="B66" s="10">
        <v>915</v>
      </c>
      <c r="C66" s="95">
        <v>89.617486338797818</v>
      </c>
      <c r="D66" s="95">
        <v>114.75409836065573</v>
      </c>
      <c r="E66" s="95">
        <v>8.7431693989071029</v>
      </c>
      <c r="F66" s="95">
        <v>149.72677595628414</v>
      </c>
      <c r="G66" s="95">
        <v>200</v>
      </c>
      <c r="H66" s="95">
        <v>320.21857923497265</v>
      </c>
      <c r="I66" s="95">
        <v>0</v>
      </c>
      <c r="J66" s="95">
        <v>0</v>
      </c>
      <c r="K66" s="95">
        <v>9.5081967213114744</v>
      </c>
      <c r="L66" s="95">
        <v>0.87431693989071035</v>
      </c>
      <c r="M66" s="95">
        <v>2.513661202185792</v>
      </c>
      <c r="N66" s="95">
        <v>18.579234972677593</v>
      </c>
      <c r="O66" s="95">
        <v>1.7486338797814207</v>
      </c>
      <c r="P66" s="95">
        <v>1.2021857923497268</v>
      </c>
      <c r="Q66" s="95">
        <v>1015.3005464480874</v>
      </c>
      <c r="R66" s="95">
        <v>738.79781420765028</v>
      </c>
      <c r="S66" s="95">
        <v>97.267759562841533</v>
      </c>
      <c r="T66" s="95">
        <v>-40.437158469945352</v>
      </c>
      <c r="U66" s="99">
        <v>0.22950819672131145</v>
      </c>
      <c r="V66" s="100"/>
    </row>
    <row r="67" spans="1:22" x14ac:dyDescent="0.25">
      <c r="A67" s="93" t="s">
        <v>256</v>
      </c>
      <c r="B67" s="10">
        <v>935</v>
      </c>
      <c r="C67" s="95">
        <v>36.36363636363636</v>
      </c>
      <c r="D67" s="95">
        <v>105.88235294117646</v>
      </c>
      <c r="E67" s="95">
        <v>93.048128342245988</v>
      </c>
      <c r="F67" s="95">
        <v>21.390374331550802</v>
      </c>
      <c r="G67" s="95">
        <v>80.213903743315498</v>
      </c>
      <c r="H67" s="95">
        <v>0</v>
      </c>
      <c r="I67" s="95">
        <v>0</v>
      </c>
      <c r="J67" s="95">
        <v>0</v>
      </c>
      <c r="K67" s="95">
        <v>0.74866310160427796</v>
      </c>
      <c r="L67" s="95">
        <v>1.8181818181818181</v>
      </c>
      <c r="M67" s="95">
        <v>0.42780748663101603</v>
      </c>
      <c r="N67" s="95">
        <v>2.8877005347593583</v>
      </c>
      <c r="O67" s="95">
        <v>3.9572192513368982</v>
      </c>
      <c r="P67" s="95">
        <v>0</v>
      </c>
      <c r="Q67" s="95">
        <v>0</v>
      </c>
      <c r="R67" s="95">
        <v>0</v>
      </c>
      <c r="S67" s="95">
        <v>0</v>
      </c>
      <c r="T67" s="95">
        <v>0</v>
      </c>
      <c r="U67" s="99">
        <v>0</v>
      </c>
      <c r="V67" s="100"/>
    </row>
    <row r="68" spans="1:22" x14ac:dyDescent="0.25">
      <c r="A68" s="93" t="s">
        <v>257</v>
      </c>
      <c r="B68" s="10">
        <v>97</v>
      </c>
      <c r="C68" s="95">
        <v>160</v>
      </c>
      <c r="D68" s="95">
        <v>185</v>
      </c>
      <c r="E68" s="95">
        <v>30</v>
      </c>
      <c r="F68" s="95">
        <v>190</v>
      </c>
      <c r="G68" s="95"/>
      <c r="H68" s="95"/>
      <c r="I68" s="95"/>
      <c r="J68" s="95"/>
      <c r="K68" s="95"/>
      <c r="L68" s="95">
        <v>2.5</v>
      </c>
      <c r="M68" s="95"/>
      <c r="N68" s="95">
        <v>23</v>
      </c>
      <c r="O68" s="95"/>
      <c r="P68" s="95"/>
      <c r="Q68" s="95">
        <v>869</v>
      </c>
      <c r="R68" s="95">
        <v>566</v>
      </c>
      <c r="S68" s="95">
        <v>72</v>
      </c>
      <c r="T68" s="95">
        <v>39</v>
      </c>
      <c r="U68" s="99">
        <v>1.5</v>
      </c>
      <c r="V68" s="100"/>
    </row>
    <row r="69" spans="1:22" x14ac:dyDescent="0.25">
      <c r="A69" s="93" t="s">
        <v>258</v>
      </c>
      <c r="B69" s="10">
        <v>907</v>
      </c>
      <c r="C69" s="95">
        <v>20.948180815876515</v>
      </c>
      <c r="D69" s="95">
        <v>968.02646085997787</v>
      </c>
      <c r="E69" s="95">
        <v>7.7177508269018738</v>
      </c>
      <c r="F69" s="95">
        <v>0</v>
      </c>
      <c r="G69" s="95">
        <v>0</v>
      </c>
      <c r="H69" s="95">
        <v>0</v>
      </c>
      <c r="I69" s="95">
        <v>0</v>
      </c>
      <c r="J69" s="95">
        <v>0</v>
      </c>
      <c r="K69" s="95">
        <v>0.77177508269018735</v>
      </c>
      <c r="L69" s="95">
        <v>2.0948180815876514</v>
      </c>
      <c r="M69" s="95">
        <v>0.33076074972436603</v>
      </c>
      <c r="N69" s="95">
        <v>2.8665931642778388</v>
      </c>
      <c r="O69" s="95">
        <v>4.6306504961411248</v>
      </c>
      <c r="P69" s="95">
        <v>3.7486218302094816</v>
      </c>
      <c r="Q69" s="95">
        <v>0</v>
      </c>
      <c r="R69" s="95">
        <v>0</v>
      </c>
      <c r="S69" s="95">
        <v>0</v>
      </c>
      <c r="T69" s="95">
        <v>0</v>
      </c>
      <c r="U69" s="99">
        <v>0</v>
      </c>
      <c r="V69" s="100"/>
    </row>
    <row r="70" spans="1:22" x14ac:dyDescent="0.25">
      <c r="A70" s="93" t="s">
        <v>259</v>
      </c>
      <c r="B70" s="10">
        <v>72</v>
      </c>
      <c r="C70" s="95">
        <v>138</v>
      </c>
      <c r="D70" s="95">
        <v>295</v>
      </c>
      <c r="E70" s="95">
        <v>22</v>
      </c>
      <c r="F70" s="95">
        <v>111</v>
      </c>
      <c r="G70" s="95">
        <v>150</v>
      </c>
      <c r="H70" s="95"/>
      <c r="I70" s="95"/>
      <c r="J70" s="95"/>
      <c r="K70" s="95"/>
      <c r="L70" s="95">
        <v>6</v>
      </c>
      <c r="M70" s="95"/>
      <c r="N70" s="95">
        <v>42.5</v>
      </c>
      <c r="O70" s="95"/>
      <c r="P70" s="95"/>
      <c r="Q70" s="95">
        <v>1132</v>
      </c>
      <c r="R70" s="95">
        <v>665</v>
      </c>
      <c r="S70" s="95">
        <v>114</v>
      </c>
      <c r="T70" s="95">
        <v>97</v>
      </c>
      <c r="U70" s="99">
        <v>1</v>
      </c>
      <c r="V70" s="100"/>
    </row>
    <row r="71" spans="1:22" x14ac:dyDescent="0.25">
      <c r="A71" s="93" t="s">
        <v>260</v>
      </c>
      <c r="B71" s="10">
        <v>865</v>
      </c>
      <c r="C71" s="95">
        <v>27.745664739884393</v>
      </c>
      <c r="D71" s="95">
        <v>130.63583815028903</v>
      </c>
      <c r="E71" s="95">
        <v>21.965317919075144</v>
      </c>
      <c r="F71" s="95">
        <v>129.47976878612718</v>
      </c>
      <c r="G71" s="95">
        <v>15.028901734104046</v>
      </c>
      <c r="H71" s="95">
        <v>0</v>
      </c>
      <c r="I71" s="95">
        <v>0</v>
      </c>
      <c r="J71" s="95">
        <v>0</v>
      </c>
      <c r="K71" s="95">
        <v>1.2716763005780347</v>
      </c>
      <c r="L71" s="95">
        <v>3.8150289017341037</v>
      </c>
      <c r="M71" s="95">
        <v>1.1560693641618498</v>
      </c>
      <c r="N71" s="95">
        <v>5.202312138728324</v>
      </c>
      <c r="O71" s="95">
        <v>0.5780346820809249</v>
      </c>
      <c r="P71" s="95">
        <v>0.5780346820809249</v>
      </c>
      <c r="Q71" s="95">
        <v>872.83236994219658</v>
      </c>
      <c r="R71" s="95">
        <v>514.45086705202311</v>
      </c>
      <c r="S71" s="95">
        <v>52.02312138728324</v>
      </c>
      <c r="T71" s="95">
        <v>21.965317919075144</v>
      </c>
      <c r="U71" s="99">
        <v>0.19653179190751446</v>
      </c>
      <c r="V71" s="100"/>
    </row>
    <row r="72" spans="1:22" x14ac:dyDescent="0.25">
      <c r="A72" s="93" t="s">
        <v>261</v>
      </c>
      <c r="B72" s="10">
        <v>863</v>
      </c>
      <c r="C72" s="95">
        <v>60.25492468134415</v>
      </c>
      <c r="D72" s="95">
        <v>266.51216685979142</v>
      </c>
      <c r="E72" s="95">
        <v>19.698725376593281</v>
      </c>
      <c r="F72" s="95">
        <v>52.143684820393972</v>
      </c>
      <c r="G72" s="95">
        <v>40.556199304750869</v>
      </c>
      <c r="H72" s="95">
        <v>208.57473928157589</v>
      </c>
      <c r="I72" s="95">
        <v>86.906141367323286</v>
      </c>
      <c r="J72" s="95">
        <v>0</v>
      </c>
      <c r="K72" s="95">
        <v>1.853997682502897</v>
      </c>
      <c r="L72" s="95">
        <v>5.4461181923522597</v>
      </c>
      <c r="M72" s="95">
        <v>2.2016222479721899</v>
      </c>
      <c r="N72" s="95">
        <v>17.844727694090384</v>
      </c>
      <c r="O72" s="95">
        <v>0.11587485515643106</v>
      </c>
      <c r="P72" s="95">
        <v>0.34762456546929316</v>
      </c>
      <c r="Q72" s="95">
        <v>1113.5573580533026</v>
      </c>
      <c r="R72" s="95">
        <v>628.04171494785635</v>
      </c>
      <c r="S72" s="95">
        <v>136.73232908458866</v>
      </c>
      <c r="T72" s="95">
        <v>74.159907300115876</v>
      </c>
      <c r="U72" s="99">
        <v>0.16222479721900349</v>
      </c>
      <c r="V72" s="100"/>
    </row>
    <row r="73" spans="1:22" x14ac:dyDescent="0.25">
      <c r="A73" s="93" t="s">
        <v>262</v>
      </c>
      <c r="B73" s="10">
        <v>914</v>
      </c>
      <c r="C73" s="95">
        <v>33.916849015317283</v>
      </c>
      <c r="D73" s="95">
        <v>133.4792122538293</v>
      </c>
      <c r="E73" s="95">
        <v>51.422319474835881</v>
      </c>
      <c r="F73" s="95">
        <v>14.223194748358862</v>
      </c>
      <c r="G73" s="95">
        <v>80.962800875273516</v>
      </c>
      <c r="H73" s="95">
        <v>0</v>
      </c>
      <c r="I73" s="95">
        <v>0</v>
      </c>
      <c r="J73" s="95">
        <v>0</v>
      </c>
      <c r="K73" s="95">
        <v>0</v>
      </c>
      <c r="L73" s="95">
        <v>2.6258205689277898</v>
      </c>
      <c r="M73" s="95">
        <v>0</v>
      </c>
      <c r="N73" s="95">
        <v>3.3916849015317285</v>
      </c>
      <c r="O73" s="95">
        <v>7.7680525164113776</v>
      </c>
      <c r="P73" s="95">
        <v>13.347921225382931</v>
      </c>
      <c r="Q73" s="95">
        <v>1283.3698030634573</v>
      </c>
      <c r="R73" s="95">
        <v>762.58205689277895</v>
      </c>
      <c r="S73" s="95">
        <v>98.468271334792121</v>
      </c>
      <c r="T73" s="95">
        <v>-22.97592997811816</v>
      </c>
      <c r="U73" s="99">
        <v>-0.28446389496717722</v>
      </c>
      <c r="V73" s="100"/>
    </row>
    <row r="74" spans="1:22" x14ac:dyDescent="0.25">
      <c r="A74" s="93" t="s">
        <v>263</v>
      </c>
      <c r="B74" s="10">
        <v>916</v>
      </c>
      <c r="C74" s="95">
        <v>34.934497816593883</v>
      </c>
      <c r="D74" s="95">
        <v>917.03056768558952</v>
      </c>
      <c r="E74" s="95">
        <v>5.4585152838427948</v>
      </c>
      <c r="F74" s="95">
        <v>0</v>
      </c>
      <c r="G74" s="95">
        <v>0</v>
      </c>
      <c r="H74" s="95">
        <v>0</v>
      </c>
      <c r="I74" s="95">
        <v>0</v>
      </c>
      <c r="J74" s="95">
        <v>0</v>
      </c>
      <c r="K74" s="95">
        <v>3.0567685589519646</v>
      </c>
      <c r="L74" s="95">
        <v>6.9868995633187776</v>
      </c>
      <c r="M74" s="95">
        <v>0.32751091703056767</v>
      </c>
      <c r="N74" s="95">
        <v>3.2751091703056767</v>
      </c>
      <c r="O74" s="95">
        <v>0.8733624454148472</v>
      </c>
      <c r="P74" s="95">
        <v>2.0742358078602616</v>
      </c>
      <c r="Q74" s="95">
        <v>1252.1834061135371</v>
      </c>
      <c r="R74" s="95">
        <v>804.58515283842792</v>
      </c>
      <c r="S74" s="95">
        <v>172.4890829694323</v>
      </c>
      <c r="T74" s="95">
        <v>684.49781659388645</v>
      </c>
      <c r="U74" s="99">
        <v>0.31659388646288206</v>
      </c>
      <c r="V74" s="100"/>
    </row>
    <row r="75" spans="1:22" x14ac:dyDescent="0.25">
      <c r="A75" s="93" t="s">
        <v>264</v>
      </c>
      <c r="B75" s="10">
        <v>550</v>
      </c>
      <c r="C75" s="95">
        <v>24</v>
      </c>
      <c r="D75" s="95">
        <v>106</v>
      </c>
      <c r="E75" s="95">
        <v>28</v>
      </c>
      <c r="F75" s="95">
        <v>79</v>
      </c>
      <c r="G75" s="95">
        <v>10</v>
      </c>
      <c r="H75" s="95">
        <v>218</v>
      </c>
      <c r="I75" s="95">
        <v>98</v>
      </c>
      <c r="J75" s="95"/>
      <c r="K75" s="95">
        <v>0.3</v>
      </c>
      <c r="L75" s="95">
        <v>3.4</v>
      </c>
      <c r="M75" s="95">
        <v>1.3</v>
      </c>
      <c r="N75" s="95">
        <v>4.7</v>
      </c>
      <c r="O75" s="95">
        <v>0.1</v>
      </c>
      <c r="P75" s="95"/>
      <c r="Q75" s="95">
        <v>1105</v>
      </c>
      <c r="R75" s="95">
        <v>572</v>
      </c>
      <c r="S75" s="95">
        <v>69</v>
      </c>
      <c r="T75" s="95">
        <v>-15</v>
      </c>
      <c r="U75" s="99">
        <v>0.6</v>
      </c>
      <c r="V75" s="100"/>
    </row>
    <row r="76" spans="1:22" x14ac:dyDescent="0.25">
      <c r="A76" s="93" t="s">
        <v>265</v>
      </c>
      <c r="B76" s="10">
        <v>610</v>
      </c>
      <c r="C76" s="95">
        <v>18</v>
      </c>
      <c r="D76" s="95">
        <v>106</v>
      </c>
      <c r="E76" s="95">
        <v>49</v>
      </c>
      <c r="F76" s="95">
        <v>28</v>
      </c>
      <c r="G76" s="95">
        <v>10</v>
      </c>
      <c r="H76" s="95">
        <v>96</v>
      </c>
      <c r="I76" s="95">
        <v>33</v>
      </c>
      <c r="J76" s="95">
        <v>8</v>
      </c>
      <c r="K76" s="95">
        <v>0.2</v>
      </c>
      <c r="L76" s="95">
        <v>3.5</v>
      </c>
      <c r="M76" s="95">
        <v>1.3</v>
      </c>
      <c r="N76" s="95">
        <v>4.8</v>
      </c>
      <c r="O76" s="95">
        <v>0.1</v>
      </c>
      <c r="P76" s="95"/>
      <c r="Q76" s="95">
        <v>1215</v>
      </c>
      <c r="R76" s="95">
        <v>557</v>
      </c>
      <c r="S76" s="95">
        <v>69</v>
      </c>
      <c r="T76" s="95">
        <v>-13</v>
      </c>
      <c r="U76" s="99">
        <v>0.4</v>
      </c>
      <c r="V76" s="100"/>
    </row>
    <row r="77" spans="1:22" x14ac:dyDescent="0.25">
      <c r="A77" s="93" t="s">
        <v>266</v>
      </c>
      <c r="B77" s="10">
        <v>569</v>
      </c>
      <c r="C77" s="95">
        <v>18</v>
      </c>
      <c r="D77" s="95">
        <v>106</v>
      </c>
      <c r="E77" s="95">
        <v>42</v>
      </c>
      <c r="F77" s="95">
        <v>45</v>
      </c>
      <c r="G77" s="95">
        <v>10</v>
      </c>
      <c r="H77" s="95">
        <v>141</v>
      </c>
      <c r="I77" s="95">
        <v>48</v>
      </c>
      <c r="J77" s="95">
        <v>8</v>
      </c>
      <c r="K77" s="95">
        <v>0.3</v>
      </c>
      <c r="L77" s="95">
        <v>3.4</v>
      </c>
      <c r="M77" s="95">
        <v>1.3</v>
      </c>
      <c r="N77" s="95">
        <v>4.7</v>
      </c>
      <c r="O77" s="95">
        <v>0.1</v>
      </c>
      <c r="P77" s="95"/>
      <c r="Q77" s="95">
        <v>1180</v>
      </c>
      <c r="R77" s="95">
        <v>566</v>
      </c>
      <c r="S77" s="95">
        <v>70</v>
      </c>
      <c r="T77" s="95">
        <v>-14</v>
      </c>
      <c r="U77" s="99">
        <v>0.5</v>
      </c>
      <c r="V77" s="100"/>
    </row>
    <row r="78" spans="1:22" x14ac:dyDescent="0.25">
      <c r="A78" s="93" t="s">
        <v>267</v>
      </c>
      <c r="B78" s="10">
        <v>903</v>
      </c>
      <c r="C78" s="95">
        <v>66.44518272425249</v>
      </c>
      <c r="D78" s="95">
        <v>67.552602436323369</v>
      </c>
      <c r="E78" s="95">
        <v>24.363233665559246</v>
      </c>
      <c r="F78" s="95">
        <v>130.67552602436322</v>
      </c>
      <c r="G78" s="95">
        <v>240.31007751937983</v>
      </c>
      <c r="H78" s="95">
        <v>240.31007751937983</v>
      </c>
      <c r="I78" s="95">
        <v>0</v>
      </c>
      <c r="J78" s="95">
        <v>0</v>
      </c>
      <c r="K78" s="95">
        <v>16.057585825027687</v>
      </c>
      <c r="L78" s="95">
        <v>1.2181616832779625</v>
      </c>
      <c r="M78" s="95">
        <v>1.5503875968992247</v>
      </c>
      <c r="N78" s="95">
        <v>10.409745293466225</v>
      </c>
      <c r="O78" s="95">
        <v>0.55370985603543743</v>
      </c>
      <c r="P78" s="95">
        <v>0.33222591362126241</v>
      </c>
      <c r="Q78" s="95">
        <v>1075.3045404208194</v>
      </c>
      <c r="R78" s="95">
        <v>757.47508305647841</v>
      </c>
      <c r="S78" s="95">
        <v>81.949058693244737</v>
      </c>
      <c r="T78" s="95">
        <v>-73.089700996677735</v>
      </c>
      <c r="U78" s="99">
        <v>5.5370985603543747E-2</v>
      </c>
      <c r="V78" s="100"/>
    </row>
    <row r="79" spans="1:22" x14ac:dyDescent="0.25">
      <c r="A79" s="93" t="s">
        <v>268</v>
      </c>
      <c r="B79" s="10">
        <v>953</v>
      </c>
      <c r="C79" s="95">
        <v>239.2444910807975</v>
      </c>
      <c r="D79" s="95">
        <v>622.2455403987409</v>
      </c>
      <c r="E79" s="95">
        <v>76.600209863588674</v>
      </c>
      <c r="F79" s="95">
        <v>23.084994753410285</v>
      </c>
      <c r="G79" s="95">
        <v>0</v>
      </c>
      <c r="H79" s="95">
        <v>0</v>
      </c>
      <c r="I79" s="95">
        <v>0</v>
      </c>
      <c r="J79" s="95">
        <v>0</v>
      </c>
      <c r="K79" s="95">
        <v>74.081846799580276</v>
      </c>
      <c r="L79" s="95">
        <v>37.040923399790138</v>
      </c>
      <c r="M79" s="95">
        <v>1.888772298006296</v>
      </c>
      <c r="N79" s="95">
        <v>6.190975865687304</v>
      </c>
      <c r="O79" s="95">
        <v>7.9748163693599157</v>
      </c>
      <c r="P79" s="95">
        <v>6.7156348373557195</v>
      </c>
      <c r="Q79" s="95">
        <v>0</v>
      </c>
      <c r="R79" s="95">
        <v>0</v>
      </c>
      <c r="S79" s="95">
        <v>0</v>
      </c>
      <c r="T79" s="95">
        <v>0</v>
      </c>
      <c r="U79" s="99">
        <v>0</v>
      </c>
      <c r="V79" s="100"/>
    </row>
    <row r="80" spans="1:22" x14ac:dyDescent="0.25">
      <c r="A80" s="93" t="s">
        <v>269</v>
      </c>
      <c r="B80" s="10">
        <v>944</v>
      </c>
      <c r="C80" s="95">
        <v>247.88135593220341</v>
      </c>
      <c r="D80" s="95">
        <v>569.9152542372882</v>
      </c>
      <c r="E80" s="95">
        <v>152.54237288135593</v>
      </c>
      <c r="F80" s="95">
        <v>23.305084745762713</v>
      </c>
      <c r="G80" s="95">
        <v>0</v>
      </c>
      <c r="H80" s="95">
        <v>0</v>
      </c>
      <c r="I80" s="95">
        <v>0</v>
      </c>
      <c r="J80" s="95">
        <v>0</v>
      </c>
      <c r="K80" s="95">
        <v>77.648305084745758</v>
      </c>
      <c r="L80" s="95">
        <v>38.559322033898304</v>
      </c>
      <c r="M80" s="95">
        <v>2.0127118644067798</v>
      </c>
      <c r="N80" s="95">
        <v>5.0847457627118642</v>
      </c>
      <c r="O80" s="95">
        <v>8.0508474576271194</v>
      </c>
      <c r="P80" s="95">
        <v>6.6737288135593218</v>
      </c>
      <c r="Q80" s="95">
        <v>0</v>
      </c>
      <c r="R80" s="95">
        <v>0</v>
      </c>
      <c r="S80" s="95">
        <v>0</v>
      </c>
      <c r="T80" s="95">
        <v>0</v>
      </c>
      <c r="U80" s="99">
        <v>0</v>
      </c>
      <c r="V80" s="100"/>
    </row>
    <row r="81" spans="1:22" x14ac:dyDescent="0.25">
      <c r="A81" s="93" t="s">
        <v>270</v>
      </c>
      <c r="B81" s="10">
        <v>940</v>
      </c>
      <c r="C81" s="95">
        <v>190.42553191489364</v>
      </c>
      <c r="D81" s="95">
        <v>620.21276595744689</v>
      </c>
      <c r="E81" s="95">
        <v>148.93617021276597</v>
      </c>
      <c r="F81" s="95">
        <v>27.659574468085108</v>
      </c>
      <c r="G81" s="95">
        <v>0</v>
      </c>
      <c r="H81" s="95">
        <v>0</v>
      </c>
      <c r="I81" s="95">
        <v>0</v>
      </c>
      <c r="J81" s="95">
        <v>0</v>
      </c>
      <c r="K81" s="95">
        <v>52.234042553191493</v>
      </c>
      <c r="L81" s="95">
        <v>26.063829787234045</v>
      </c>
      <c r="M81" s="95">
        <v>1.7021276595744683</v>
      </c>
      <c r="N81" s="95">
        <v>6.3829787234042561</v>
      </c>
      <c r="O81" s="95">
        <v>9.3617021276595764</v>
      </c>
      <c r="P81" s="95">
        <v>9.3617021276595764</v>
      </c>
      <c r="Q81" s="95">
        <v>0</v>
      </c>
      <c r="R81" s="95">
        <v>0</v>
      </c>
      <c r="S81" s="95">
        <v>0</v>
      </c>
      <c r="T81" s="95">
        <v>0</v>
      </c>
      <c r="U81" s="99">
        <v>0</v>
      </c>
      <c r="V81" s="100"/>
    </row>
    <row r="82" spans="1:22" x14ac:dyDescent="0.25">
      <c r="A82" s="93" t="s">
        <v>271</v>
      </c>
      <c r="B82" s="10">
        <v>867</v>
      </c>
      <c r="C82" s="95">
        <v>33.448673587081892</v>
      </c>
      <c r="D82" s="95">
        <v>237.60092272202999</v>
      </c>
      <c r="E82" s="95">
        <v>12.687427912341407</v>
      </c>
      <c r="F82" s="95">
        <v>63.437139561707035</v>
      </c>
      <c r="G82" s="95">
        <v>46.136101499423297</v>
      </c>
      <c r="H82" s="95">
        <v>125.72087658592849</v>
      </c>
      <c r="I82" s="95">
        <v>86.505190311418687</v>
      </c>
      <c r="J82" s="95">
        <v>0</v>
      </c>
      <c r="K82" s="95">
        <v>1.0380622837370244</v>
      </c>
      <c r="L82" s="95">
        <v>4.2675893886966554</v>
      </c>
      <c r="M82" s="95">
        <v>1.1534025374855825</v>
      </c>
      <c r="N82" s="95">
        <v>11.303344867358708</v>
      </c>
      <c r="O82" s="95">
        <v>0.11534025374855826</v>
      </c>
      <c r="P82" s="95">
        <v>0.8073817762399077</v>
      </c>
      <c r="Q82" s="95">
        <v>1163.7831603229527</v>
      </c>
      <c r="R82" s="95">
        <v>675.89388696655135</v>
      </c>
      <c r="S82" s="95">
        <v>113.03344867358709</v>
      </c>
      <c r="T82" s="95">
        <v>73.817762399077282</v>
      </c>
      <c r="U82" s="99">
        <v>0.11534025374855826</v>
      </c>
      <c r="V82" s="100"/>
    </row>
    <row r="83" spans="1:22" x14ac:dyDescent="0.25">
      <c r="A83" s="93" t="s">
        <v>272</v>
      </c>
      <c r="B83" s="10">
        <v>872</v>
      </c>
      <c r="C83" s="95">
        <v>33.256880733944953</v>
      </c>
      <c r="D83" s="95">
        <v>260.32110091743118</v>
      </c>
      <c r="E83" s="95">
        <v>12.614678899082568</v>
      </c>
      <c r="F83" s="95">
        <v>60.779816513761467</v>
      </c>
      <c r="G83" s="95">
        <v>45.871559633027523</v>
      </c>
      <c r="H83" s="95">
        <v>168.57798165137615</v>
      </c>
      <c r="I83" s="95">
        <v>0</v>
      </c>
      <c r="J83" s="95">
        <v>0</v>
      </c>
      <c r="K83" s="95">
        <v>1.261467889908257</v>
      </c>
      <c r="L83" s="95">
        <v>5.0458715596330279</v>
      </c>
      <c r="M83" s="95">
        <v>1.261467889908257</v>
      </c>
      <c r="N83" s="95">
        <v>12.614678899082568</v>
      </c>
      <c r="O83" s="95">
        <v>0.11467889908256881</v>
      </c>
      <c r="P83" s="95">
        <v>0.68807339449541283</v>
      </c>
      <c r="Q83" s="95">
        <v>1165.1376146788991</v>
      </c>
      <c r="R83" s="95">
        <v>674.3119266055046</v>
      </c>
      <c r="S83" s="95">
        <v>118.11926605504587</v>
      </c>
      <c r="T83" s="95">
        <v>89.449541284403665</v>
      </c>
      <c r="U83" s="99">
        <v>0.14908256880733944</v>
      </c>
      <c r="V83" s="100"/>
    </row>
    <row r="84" spans="1:22" x14ac:dyDescent="0.25">
      <c r="A84" s="93" t="s">
        <v>273</v>
      </c>
      <c r="B84" s="10">
        <v>219</v>
      </c>
      <c r="C84" s="95">
        <v>216</v>
      </c>
      <c r="D84" s="95">
        <v>163</v>
      </c>
      <c r="E84" s="95">
        <v>30</v>
      </c>
      <c r="F84" s="95">
        <v>245</v>
      </c>
      <c r="G84" s="95"/>
      <c r="H84" s="95"/>
      <c r="I84" s="95"/>
      <c r="J84" s="95"/>
      <c r="K84" s="95"/>
      <c r="L84" s="95">
        <v>3.7</v>
      </c>
      <c r="M84" s="95"/>
      <c r="N84" s="95">
        <v>21.1</v>
      </c>
      <c r="O84" s="95"/>
      <c r="P84" s="95"/>
      <c r="Q84" s="95">
        <v>632</v>
      </c>
      <c r="R84" s="95">
        <v>399</v>
      </c>
      <c r="S84" s="95">
        <v>18</v>
      </c>
      <c r="T84" s="95">
        <v>76</v>
      </c>
      <c r="U84" s="99">
        <v>2.85</v>
      </c>
      <c r="V84" s="100"/>
    </row>
    <row r="85" spans="1:22" x14ac:dyDescent="0.25">
      <c r="A85" s="93" t="s">
        <v>274</v>
      </c>
      <c r="B85" s="10">
        <v>866</v>
      </c>
      <c r="C85" s="95">
        <v>25.404157043879909</v>
      </c>
      <c r="D85" s="95">
        <v>123.55658198614319</v>
      </c>
      <c r="E85" s="95">
        <v>25.404157043879909</v>
      </c>
      <c r="F85" s="95">
        <v>54.272517321016167</v>
      </c>
      <c r="G85" s="95">
        <v>24.249422632794456</v>
      </c>
      <c r="H85" s="95">
        <v>205.54272517321016</v>
      </c>
      <c r="I85" s="95">
        <v>72.748267898383375</v>
      </c>
      <c r="J85" s="95">
        <v>0</v>
      </c>
      <c r="K85" s="95">
        <v>0.69284064665127021</v>
      </c>
      <c r="L85" s="95">
        <v>4.1570438799076213</v>
      </c>
      <c r="M85" s="95">
        <v>1.1547344110854503</v>
      </c>
      <c r="N85" s="95">
        <v>5.5427251732101617</v>
      </c>
      <c r="O85" s="95">
        <v>0.11547344110854504</v>
      </c>
      <c r="P85" s="95">
        <v>1.1547344110854503</v>
      </c>
      <c r="Q85" s="95">
        <v>1132.7944572748268</v>
      </c>
      <c r="R85" s="95">
        <v>670.90069284064668</v>
      </c>
      <c r="S85" s="95">
        <v>93.533487297921482</v>
      </c>
      <c r="T85" s="95">
        <v>-24.249422632794456</v>
      </c>
      <c r="U85" s="99">
        <v>3.4642032332563508E-2</v>
      </c>
      <c r="V85" s="100"/>
    </row>
    <row r="86" spans="1:22" x14ac:dyDescent="0.25">
      <c r="A86" s="93" t="s">
        <v>275</v>
      </c>
      <c r="B86" s="10">
        <v>881</v>
      </c>
      <c r="C86" s="95">
        <v>66.969353007945514</v>
      </c>
      <c r="D86" s="95">
        <v>150.96481271282633</v>
      </c>
      <c r="E86" s="95">
        <v>47.673098751418841</v>
      </c>
      <c r="F86" s="95">
        <v>123.72304199772985</v>
      </c>
      <c r="G86" s="95">
        <v>55.618615209988647</v>
      </c>
      <c r="H86" s="95">
        <v>0</v>
      </c>
      <c r="I86" s="95">
        <v>0</v>
      </c>
      <c r="J86" s="95">
        <v>0</v>
      </c>
      <c r="K86" s="95">
        <v>2.0431328036322363</v>
      </c>
      <c r="L86" s="95">
        <v>7.718501702610669</v>
      </c>
      <c r="M86" s="95">
        <v>3.6322360953461978</v>
      </c>
      <c r="N86" s="95">
        <v>9.9886492622020437</v>
      </c>
      <c r="O86" s="95">
        <v>0</v>
      </c>
      <c r="P86" s="95">
        <v>1.1350737797956867</v>
      </c>
      <c r="Q86" s="95">
        <v>956.86719636776388</v>
      </c>
      <c r="R86" s="95">
        <v>581.15777525539158</v>
      </c>
      <c r="S86" s="95">
        <v>72.644721906923948</v>
      </c>
      <c r="T86" s="95">
        <v>17.026106696935301</v>
      </c>
      <c r="U86" s="99">
        <v>0.19296254256526676</v>
      </c>
      <c r="V86" s="100"/>
    </row>
    <row r="87" spans="1:22" x14ac:dyDescent="0.25">
      <c r="A87" s="93" t="s">
        <v>276</v>
      </c>
      <c r="B87" s="10">
        <v>888</v>
      </c>
      <c r="C87" s="95">
        <v>75.450450450450447</v>
      </c>
      <c r="D87" s="95">
        <v>130.63063063063063</v>
      </c>
      <c r="E87" s="95">
        <v>42.792792792792795</v>
      </c>
      <c r="F87" s="95">
        <v>156.53153153153153</v>
      </c>
      <c r="G87" s="95">
        <v>25.900900900900901</v>
      </c>
      <c r="H87" s="95">
        <v>0</v>
      </c>
      <c r="I87" s="95">
        <v>0</v>
      </c>
      <c r="J87" s="95">
        <v>0</v>
      </c>
      <c r="K87" s="95">
        <v>3.7162162162162158</v>
      </c>
      <c r="L87" s="95">
        <v>4.7297297297297298</v>
      </c>
      <c r="M87" s="95">
        <v>1.9144144144144144</v>
      </c>
      <c r="N87" s="95">
        <v>8.5585585585585573</v>
      </c>
      <c r="O87" s="95">
        <v>0.22522522522522523</v>
      </c>
      <c r="P87" s="95">
        <v>1.5765765765765765</v>
      </c>
      <c r="Q87" s="95">
        <v>893.01801801801798</v>
      </c>
      <c r="R87" s="95">
        <v>555.18018018018017</v>
      </c>
      <c r="S87" s="95">
        <v>63.063063063063062</v>
      </c>
      <c r="T87" s="95">
        <v>6.756756756756757</v>
      </c>
      <c r="U87" s="99">
        <v>0.28153153153153154</v>
      </c>
      <c r="V87" s="100"/>
    </row>
    <row r="88" spans="1:22" x14ac:dyDescent="0.25">
      <c r="A88" s="93" t="s">
        <v>277</v>
      </c>
      <c r="B88" s="10">
        <v>909</v>
      </c>
      <c r="C88" s="95">
        <v>35.203520352035206</v>
      </c>
      <c r="D88" s="95">
        <v>126.51265126512651</v>
      </c>
      <c r="E88" s="95">
        <v>46.204620462046201</v>
      </c>
      <c r="F88" s="95">
        <v>116.6116611661166</v>
      </c>
      <c r="G88" s="95">
        <v>8.8008800880088014</v>
      </c>
      <c r="H88" s="95">
        <v>533.55335533553352</v>
      </c>
      <c r="I88" s="95">
        <v>0</v>
      </c>
      <c r="J88" s="95">
        <v>0</v>
      </c>
      <c r="K88" s="95">
        <v>0.22002200220022003</v>
      </c>
      <c r="L88" s="95">
        <v>3.6303630363036299</v>
      </c>
      <c r="M88" s="95">
        <v>1.6501650165016502</v>
      </c>
      <c r="N88" s="95">
        <v>3.8503850385038501</v>
      </c>
      <c r="O88" s="95">
        <v>0</v>
      </c>
      <c r="P88" s="95">
        <v>1.3201320132013201</v>
      </c>
      <c r="Q88" s="95">
        <v>1026.4026402640263</v>
      </c>
      <c r="R88" s="95">
        <v>486.24862486248622</v>
      </c>
      <c r="S88" s="95">
        <v>90.209020902090202</v>
      </c>
      <c r="T88" s="95">
        <v>-23.1023102310231</v>
      </c>
      <c r="U88" s="99">
        <v>0.48404840484048406</v>
      </c>
      <c r="V88" s="100"/>
    </row>
    <row r="89" spans="1:22" x14ac:dyDescent="0.25">
      <c r="A89" s="93" t="s">
        <v>278</v>
      </c>
      <c r="B89" s="10">
        <v>910</v>
      </c>
      <c r="C89" s="95">
        <v>27.472527472527471</v>
      </c>
      <c r="D89" s="95">
        <v>128.57142857142856</v>
      </c>
      <c r="E89" s="95">
        <v>49.450549450549445</v>
      </c>
      <c r="F89" s="95">
        <v>21.978021978021978</v>
      </c>
      <c r="G89" s="95">
        <v>15.384615384615383</v>
      </c>
      <c r="H89" s="95">
        <v>461.53846153846155</v>
      </c>
      <c r="I89" s="95">
        <v>0</v>
      </c>
      <c r="J89" s="95">
        <v>0</v>
      </c>
      <c r="K89" s="95">
        <v>0.21978021978021978</v>
      </c>
      <c r="L89" s="95">
        <v>3.6263736263736259</v>
      </c>
      <c r="M89" s="95">
        <v>1.6483516483516483</v>
      </c>
      <c r="N89" s="95">
        <v>3.8461538461538458</v>
      </c>
      <c r="O89" s="95">
        <v>0</v>
      </c>
      <c r="P89" s="95">
        <v>1.3186813186813187</v>
      </c>
      <c r="Q89" s="95">
        <v>1164.8351648351647</v>
      </c>
      <c r="R89" s="95">
        <v>523.07692307692309</v>
      </c>
      <c r="S89" s="95">
        <v>100</v>
      </c>
      <c r="T89" s="95">
        <v>-28.571428571428569</v>
      </c>
      <c r="U89" s="99">
        <v>0.38461538461538458</v>
      </c>
      <c r="V89" s="100"/>
    </row>
    <row r="90" spans="1:22" x14ac:dyDescent="0.25">
      <c r="A90" s="93" t="s">
        <v>279</v>
      </c>
      <c r="B90" s="10">
        <v>73</v>
      </c>
      <c r="C90" s="95">
        <v>58</v>
      </c>
      <c r="D90" s="95">
        <v>330</v>
      </c>
      <c r="E90" s="95">
        <v>104</v>
      </c>
      <c r="F90" s="95">
        <v>62</v>
      </c>
      <c r="G90" s="95"/>
      <c r="H90" s="95"/>
      <c r="I90" s="95"/>
      <c r="J90" s="95"/>
      <c r="K90" s="95">
        <v>2</v>
      </c>
      <c r="L90" s="95">
        <v>11.6</v>
      </c>
      <c r="M90" s="95">
        <v>3.4</v>
      </c>
      <c r="N90" s="95">
        <v>13.4</v>
      </c>
      <c r="O90" s="95">
        <v>1.5</v>
      </c>
      <c r="P90" s="95"/>
      <c r="Q90" s="95">
        <v>1199</v>
      </c>
      <c r="R90" s="95">
        <v>576</v>
      </c>
      <c r="S90" s="95">
        <v>113</v>
      </c>
      <c r="T90" s="95">
        <v>152</v>
      </c>
      <c r="U90" s="99">
        <v>0.15</v>
      </c>
      <c r="V90" s="100"/>
    </row>
    <row r="91" spans="1:22" x14ac:dyDescent="0.25">
      <c r="A91" s="93"/>
      <c r="B91" s="9" t="s">
        <v>205</v>
      </c>
      <c r="C91" s="9" t="s">
        <v>206</v>
      </c>
      <c r="D91" s="9" t="s">
        <v>207</v>
      </c>
      <c r="E91" s="9" t="s">
        <v>208</v>
      </c>
      <c r="F91" s="9" t="s">
        <v>209</v>
      </c>
      <c r="G91" s="9" t="s">
        <v>210</v>
      </c>
      <c r="H91" s="9" t="s">
        <v>211</v>
      </c>
      <c r="I91" s="9" t="s">
        <v>212</v>
      </c>
      <c r="J91" s="9" t="s">
        <v>213</v>
      </c>
      <c r="K91" s="96" t="s">
        <v>214</v>
      </c>
      <c r="L91" s="96" t="s">
        <v>215</v>
      </c>
      <c r="M91" s="96" t="s">
        <v>216</v>
      </c>
      <c r="N91" s="96" t="s">
        <v>217</v>
      </c>
      <c r="O91" s="96" t="s">
        <v>218</v>
      </c>
      <c r="P91" s="96" t="s">
        <v>219</v>
      </c>
      <c r="Q91" s="96" t="s">
        <v>43</v>
      </c>
      <c r="R91" s="96" t="s">
        <v>220</v>
      </c>
      <c r="S91" s="96" t="s">
        <v>44</v>
      </c>
      <c r="T91" s="96" t="s">
        <v>127</v>
      </c>
      <c r="U91" s="98" t="s">
        <v>130</v>
      </c>
      <c r="V91" s="98" t="s">
        <v>501</v>
      </c>
    </row>
    <row r="92" spans="1:22" x14ac:dyDescent="0.25">
      <c r="A92" s="93" t="s">
        <v>503</v>
      </c>
      <c r="B92" s="10">
        <v>160</v>
      </c>
      <c r="C92" s="95">
        <v>106</v>
      </c>
      <c r="D92" s="95">
        <v>227</v>
      </c>
      <c r="E92" s="95">
        <v>44</v>
      </c>
      <c r="F92" s="95">
        <v>228</v>
      </c>
      <c r="G92" s="95">
        <v>96</v>
      </c>
      <c r="H92" s="95"/>
      <c r="I92" s="95"/>
      <c r="J92" s="95"/>
      <c r="K92" s="95">
        <v>5.7</v>
      </c>
      <c r="L92" s="95">
        <v>4.0999999999999996</v>
      </c>
      <c r="M92" s="95"/>
      <c r="N92" s="95">
        <v>35</v>
      </c>
      <c r="O92" s="95"/>
      <c r="P92" s="95"/>
      <c r="Q92" s="95">
        <v>1006</v>
      </c>
      <c r="R92" s="95">
        <v>552</v>
      </c>
      <c r="S92" s="95">
        <v>96</v>
      </c>
      <c r="T92" s="95">
        <v>72</v>
      </c>
      <c r="U92" s="99">
        <v>1.7</v>
      </c>
      <c r="V92" s="100">
        <v>0.89</v>
      </c>
    </row>
    <row r="93" spans="1:22" x14ac:dyDescent="0.25">
      <c r="A93" s="93" t="s">
        <v>280</v>
      </c>
      <c r="B93" s="10">
        <v>160</v>
      </c>
      <c r="C93" s="95">
        <v>94</v>
      </c>
      <c r="D93" s="95">
        <v>195</v>
      </c>
      <c r="E93" s="95">
        <v>40</v>
      </c>
      <c r="F93" s="95">
        <v>220</v>
      </c>
      <c r="G93" s="95">
        <v>125</v>
      </c>
      <c r="H93" s="95"/>
      <c r="I93" s="95"/>
      <c r="J93" s="95"/>
      <c r="K93" s="95"/>
      <c r="L93" s="95">
        <v>4.0999999999999996</v>
      </c>
      <c r="M93" s="95"/>
      <c r="N93" s="95">
        <v>38</v>
      </c>
      <c r="O93" s="95"/>
      <c r="P93" s="95"/>
      <c r="Q93" s="95">
        <v>950</v>
      </c>
      <c r="R93" s="95">
        <v>606</v>
      </c>
      <c r="S93" s="95">
        <v>95</v>
      </c>
      <c r="T93" s="95">
        <v>26</v>
      </c>
      <c r="U93" s="99">
        <v>1.8</v>
      </c>
      <c r="V93" s="100"/>
    </row>
    <row r="94" spans="1:22" x14ac:dyDescent="0.25">
      <c r="A94" s="93" t="s">
        <v>281</v>
      </c>
      <c r="B94" s="10">
        <v>160</v>
      </c>
      <c r="C94" s="95">
        <v>90</v>
      </c>
      <c r="D94" s="95">
        <v>182</v>
      </c>
      <c r="E94" s="95">
        <v>40</v>
      </c>
      <c r="F94" s="95">
        <v>187</v>
      </c>
      <c r="G94" s="95">
        <v>125</v>
      </c>
      <c r="H94" s="95"/>
      <c r="I94" s="95"/>
      <c r="J94" s="95"/>
      <c r="K94" s="95"/>
      <c r="L94" s="95">
        <v>4.0999999999999996</v>
      </c>
      <c r="M94" s="95"/>
      <c r="N94" s="95">
        <v>38</v>
      </c>
      <c r="O94" s="95"/>
      <c r="P94" s="95"/>
      <c r="Q94" s="95">
        <v>1029</v>
      </c>
      <c r="R94" s="95">
        <v>669</v>
      </c>
      <c r="S94" s="95">
        <v>102</v>
      </c>
      <c r="T94" s="95">
        <v>13</v>
      </c>
      <c r="U94" s="99">
        <v>1.45</v>
      </c>
      <c r="V94" s="100"/>
    </row>
    <row r="95" spans="1:22" x14ac:dyDescent="0.25">
      <c r="A95" s="93" t="s">
        <v>282</v>
      </c>
      <c r="B95" s="10">
        <v>160</v>
      </c>
      <c r="C95" s="95">
        <v>91</v>
      </c>
      <c r="D95" s="95">
        <v>186</v>
      </c>
      <c r="E95" s="95">
        <v>40</v>
      </c>
      <c r="F95" s="95">
        <v>204</v>
      </c>
      <c r="G95" s="95">
        <v>125</v>
      </c>
      <c r="H95" s="95"/>
      <c r="I95" s="95"/>
      <c r="J95" s="95"/>
      <c r="K95" s="95"/>
      <c r="L95" s="95">
        <v>4.0999999999999996</v>
      </c>
      <c r="M95" s="95"/>
      <c r="N95" s="95">
        <v>38</v>
      </c>
      <c r="O95" s="95"/>
      <c r="P95" s="95"/>
      <c r="Q95" s="95">
        <v>949</v>
      </c>
      <c r="R95" s="95">
        <v>609</v>
      </c>
      <c r="S95" s="95">
        <v>94</v>
      </c>
      <c r="T95" s="95">
        <v>15</v>
      </c>
      <c r="U95" s="99">
        <v>1.65</v>
      </c>
      <c r="V95" s="100"/>
    </row>
    <row r="96" spans="1:22" x14ac:dyDescent="0.25">
      <c r="A96" s="93" t="s">
        <v>283</v>
      </c>
      <c r="B96" s="10">
        <v>160</v>
      </c>
      <c r="C96" s="95">
        <v>96</v>
      </c>
      <c r="D96" s="95">
        <v>188</v>
      </c>
      <c r="E96" s="95">
        <v>40</v>
      </c>
      <c r="F96" s="95">
        <v>215</v>
      </c>
      <c r="G96" s="95">
        <v>125</v>
      </c>
      <c r="H96" s="95"/>
      <c r="I96" s="95"/>
      <c r="J96" s="95"/>
      <c r="K96" s="95"/>
      <c r="L96" s="95">
        <v>4.0999999999999996</v>
      </c>
      <c r="M96" s="95"/>
      <c r="N96" s="95">
        <v>38</v>
      </c>
      <c r="O96" s="95"/>
      <c r="P96" s="95"/>
      <c r="Q96" s="95">
        <v>972</v>
      </c>
      <c r="R96" s="95">
        <v>626</v>
      </c>
      <c r="S96" s="95">
        <v>97</v>
      </c>
      <c r="T96" s="95">
        <v>21</v>
      </c>
      <c r="U96" s="99">
        <v>1.75</v>
      </c>
      <c r="V96" s="100"/>
    </row>
    <row r="97" spans="1:22" x14ac:dyDescent="0.25">
      <c r="A97" s="93" t="s">
        <v>284</v>
      </c>
      <c r="B97" s="10">
        <v>160</v>
      </c>
      <c r="C97" s="95">
        <v>98</v>
      </c>
      <c r="D97" s="95">
        <v>215</v>
      </c>
      <c r="E97" s="95">
        <v>40</v>
      </c>
      <c r="F97" s="95">
        <v>213</v>
      </c>
      <c r="G97" s="95">
        <v>125</v>
      </c>
      <c r="H97" s="95"/>
      <c r="I97" s="95"/>
      <c r="J97" s="95"/>
      <c r="K97" s="95"/>
      <c r="L97" s="95">
        <v>4.0999999999999996</v>
      </c>
      <c r="M97" s="95"/>
      <c r="N97" s="95">
        <v>38</v>
      </c>
      <c r="O97" s="95"/>
      <c r="P97" s="95"/>
      <c r="Q97" s="95">
        <v>963</v>
      </c>
      <c r="R97" s="95">
        <v>603</v>
      </c>
      <c r="S97" s="95">
        <v>99</v>
      </c>
      <c r="T97" s="95">
        <v>42</v>
      </c>
      <c r="U97" s="99">
        <v>1.75</v>
      </c>
      <c r="V97" s="100"/>
    </row>
    <row r="98" spans="1:22" x14ac:dyDescent="0.25">
      <c r="A98" s="93" t="s">
        <v>285</v>
      </c>
      <c r="B98" s="10">
        <v>160</v>
      </c>
      <c r="C98" s="95">
        <v>89</v>
      </c>
      <c r="D98" s="95">
        <v>197</v>
      </c>
      <c r="E98" s="95">
        <v>40</v>
      </c>
      <c r="F98" s="95">
        <v>184</v>
      </c>
      <c r="G98" s="95">
        <v>125</v>
      </c>
      <c r="H98" s="95"/>
      <c r="I98" s="95"/>
      <c r="J98" s="95"/>
      <c r="K98" s="95"/>
      <c r="L98" s="95">
        <v>4.0999999999999996</v>
      </c>
      <c r="M98" s="95"/>
      <c r="N98" s="95">
        <v>38</v>
      </c>
      <c r="O98" s="95"/>
      <c r="P98" s="95"/>
      <c r="Q98" s="95">
        <v>1042</v>
      </c>
      <c r="R98" s="95">
        <v>670</v>
      </c>
      <c r="S98" s="95">
        <v>105</v>
      </c>
      <c r="T98" s="95">
        <v>25</v>
      </c>
      <c r="U98" s="99">
        <v>1.45</v>
      </c>
      <c r="V98" s="100"/>
    </row>
    <row r="99" spans="1:22" x14ac:dyDescent="0.25">
      <c r="A99" s="93" t="s">
        <v>286</v>
      </c>
      <c r="B99" s="10">
        <v>160</v>
      </c>
      <c r="C99" s="95">
        <v>96</v>
      </c>
      <c r="D99" s="95">
        <v>202</v>
      </c>
      <c r="E99" s="95">
        <v>40</v>
      </c>
      <c r="F99" s="95">
        <v>194</v>
      </c>
      <c r="G99" s="95">
        <v>125</v>
      </c>
      <c r="H99" s="95"/>
      <c r="I99" s="95"/>
      <c r="J99" s="95"/>
      <c r="K99" s="95"/>
      <c r="L99" s="95">
        <v>4.0999999999999996</v>
      </c>
      <c r="M99" s="95"/>
      <c r="N99" s="95">
        <v>38</v>
      </c>
      <c r="O99" s="95"/>
      <c r="P99" s="95"/>
      <c r="Q99" s="95">
        <v>962</v>
      </c>
      <c r="R99" s="95">
        <v>608</v>
      </c>
      <c r="S99" s="95">
        <v>98</v>
      </c>
      <c r="T99" s="95">
        <v>28</v>
      </c>
      <c r="U99" s="99">
        <v>1.55</v>
      </c>
      <c r="V99" s="100"/>
    </row>
    <row r="100" spans="1:22" x14ac:dyDescent="0.25">
      <c r="A100" s="93" t="s">
        <v>287</v>
      </c>
      <c r="B100" s="10">
        <v>160</v>
      </c>
      <c r="C100" s="95">
        <v>98</v>
      </c>
      <c r="D100" s="95">
        <v>209</v>
      </c>
      <c r="E100" s="95">
        <v>40</v>
      </c>
      <c r="F100" s="95">
        <v>213</v>
      </c>
      <c r="G100" s="95">
        <v>125</v>
      </c>
      <c r="H100" s="95"/>
      <c r="I100" s="95"/>
      <c r="J100" s="95"/>
      <c r="K100" s="95"/>
      <c r="L100" s="95">
        <v>4.0999999999999996</v>
      </c>
      <c r="M100" s="95"/>
      <c r="N100" s="95">
        <v>38</v>
      </c>
      <c r="O100" s="95"/>
      <c r="P100" s="95"/>
      <c r="Q100" s="95">
        <v>984</v>
      </c>
      <c r="R100" s="95">
        <v>624</v>
      </c>
      <c r="S100" s="95">
        <v>100</v>
      </c>
      <c r="T100" s="95">
        <v>39</v>
      </c>
      <c r="U100" s="99">
        <v>1.75</v>
      </c>
      <c r="V100" s="100"/>
    </row>
    <row r="101" spans="1:22" x14ac:dyDescent="0.25">
      <c r="A101" s="93" t="s">
        <v>288</v>
      </c>
      <c r="B101" s="10">
        <v>160</v>
      </c>
      <c r="C101" s="95">
        <v>101</v>
      </c>
      <c r="D101" s="95">
        <v>236</v>
      </c>
      <c r="E101" s="95">
        <v>40</v>
      </c>
      <c r="F101" s="95">
        <v>212</v>
      </c>
      <c r="G101" s="95">
        <v>125</v>
      </c>
      <c r="H101" s="95"/>
      <c r="I101" s="95"/>
      <c r="J101" s="95"/>
      <c r="K101" s="95"/>
      <c r="L101" s="95">
        <v>4.0999999999999996</v>
      </c>
      <c r="M101" s="95"/>
      <c r="N101" s="95">
        <v>38</v>
      </c>
      <c r="O101" s="95"/>
      <c r="P101" s="95"/>
      <c r="Q101" s="95">
        <v>970</v>
      </c>
      <c r="R101" s="95">
        <v>598</v>
      </c>
      <c r="S101" s="95">
        <v>102</v>
      </c>
      <c r="T101" s="95">
        <v>61</v>
      </c>
      <c r="U101" s="99">
        <v>1.7</v>
      </c>
      <c r="V101" s="100"/>
    </row>
    <row r="102" spans="1:22" x14ac:dyDescent="0.25">
      <c r="A102" s="93" t="s">
        <v>289</v>
      </c>
      <c r="B102" s="10">
        <v>160</v>
      </c>
      <c r="C102" s="95">
        <v>90</v>
      </c>
      <c r="D102" s="95">
        <v>211</v>
      </c>
      <c r="E102" s="95">
        <v>40</v>
      </c>
      <c r="F102" s="95">
        <v>181</v>
      </c>
      <c r="G102" s="95">
        <v>125</v>
      </c>
      <c r="H102" s="95"/>
      <c r="I102" s="95"/>
      <c r="J102" s="95"/>
      <c r="K102" s="95"/>
      <c r="L102" s="95">
        <v>4.0999999999999996</v>
      </c>
      <c r="M102" s="95"/>
      <c r="N102" s="95">
        <v>38</v>
      </c>
      <c r="O102" s="95"/>
      <c r="P102" s="95"/>
      <c r="Q102" s="95">
        <v>1052</v>
      </c>
      <c r="R102" s="95">
        <v>670</v>
      </c>
      <c r="S102" s="95">
        <v>108</v>
      </c>
      <c r="T102" s="95">
        <v>37</v>
      </c>
      <c r="U102" s="99">
        <v>1.4</v>
      </c>
      <c r="V102" s="100"/>
    </row>
    <row r="103" spans="1:22" x14ac:dyDescent="0.25">
      <c r="A103" s="93" t="s">
        <v>290</v>
      </c>
      <c r="B103" s="10">
        <v>160</v>
      </c>
      <c r="C103" s="95">
        <v>96</v>
      </c>
      <c r="D103" s="95">
        <v>222</v>
      </c>
      <c r="E103" s="95">
        <v>40</v>
      </c>
      <c r="F103" s="95">
        <v>197</v>
      </c>
      <c r="G103" s="95">
        <v>125</v>
      </c>
      <c r="H103" s="95"/>
      <c r="I103" s="95"/>
      <c r="J103" s="95"/>
      <c r="K103" s="95"/>
      <c r="L103" s="95">
        <v>4.0999999999999996</v>
      </c>
      <c r="M103" s="95"/>
      <c r="N103" s="95">
        <v>38</v>
      </c>
      <c r="O103" s="95"/>
      <c r="P103" s="95"/>
      <c r="Q103" s="95">
        <v>969</v>
      </c>
      <c r="R103" s="95">
        <v>602</v>
      </c>
      <c r="S103" s="95">
        <v>101</v>
      </c>
      <c r="T103" s="95">
        <v>45</v>
      </c>
      <c r="U103" s="99">
        <v>1.55</v>
      </c>
      <c r="V103" s="100"/>
    </row>
    <row r="104" spans="1:22" x14ac:dyDescent="0.25">
      <c r="A104" s="93" t="s">
        <v>291</v>
      </c>
      <c r="B104" s="10">
        <v>160</v>
      </c>
      <c r="C104" s="95">
        <v>102</v>
      </c>
      <c r="D104" s="95">
        <v>230</v>
      </c>
      <c r="E104" s="95">
        <v>40</v>
      </c>
      <c r="F104" s="95">
        <v>209</v>
      </c>
      <c r="G104" s="95">
        <v>125</v>
      </c>
      <c r="H104" s="95"/>
      <c r="I104" s="95"/>
      <c r="J104" s="95"/>
      <c r="K104" s="95"/>
      <c r="L104" s="95">
        <v>4.0999999999999996</v>
      </c>
      <c r="M104" s="95"/>
      <c r="N104" s="95">
        <v>38</v>
      </c>
      <c r="O104" s="95"/>
      <c r="P104" s="95"/>
      <c r="Q104" s="95">
        <v>995</v>
      </c>
      <c r="R104" s="95">
        <v>621</v>
      </c>
      <c r="S104" s="95">
        <v>103</v>
      </c>
      <c r="T104" s="95">
        <v>58</v>
      </c>
      <c r="U104" s="99">
        <v>1.7</v>
      </c>
      <c r="V104" s="100"/>
    </row>
    <row r="105" spans="1:22" x14ac:dyDescent="0.25">
      <c r="A105" s="93" t="s">
        <v>292</v>
      </c>
      <c r="B105" s="10">
        <v>918</v>
      </c>
      <c r="C105" s="95">
        <v>115</v>
      </c>
      <c r="D105" s="95">
        <v>176</v>
      </c>
      <c r="E105" s="95">
        <v>35</v>
      </c>
      <c r="F105" s="95">
        <v>240</v>
      </c>
      <c r="G105" s="95">
        <v>85</v>
      </c>
      <c r="H105" s="95"/>
      <c r="I105" s="95"/>
      <c r="J105" s="95"/>
      <c r="K105" s="95"/>
      <c r="L105" s="95">
        <v>3.9</v>
      </c>
      <c r="M105" s="95"/>
      <c r="N105" s="95">
        <v>33.1</v>
      </c>
      <c r="O105" s="95"/>
      <c r="P105" s="95"/>
      <c r="Q105" s="95">
        <v>893</v>
      </c>
      <c r="R105" s="95">
        <v>570</v>
      </c>
      <c r="S105" s="95">
        <v>96</v>
      </c>
      <c r="T105" s="95">
        <v>3</v>
      </c>
      <c r="U105" s="99">
        <v>2.95</v>
      </c>
      <c r="V105" s="100"/>
    </row>
    <row r="107" spans="1:22" x14ac:dyDescent="0.25">
      <c r="A107" s="93" t="s">
        <v>294</v>
      </c>
      <c r="B107" s="10">
        <v>830</v>
      </c>
      <c r="C107" s="95">
        <v>110</v>
      </c>
      <c r="D107" s="95">
        <v>165</v>
      </c>
      <c r="E107" s="95">
        <v>35</v>
      </c>
      <c r="F107" s="95">
        <v>260</v>
      </c>
      <c r="G107" s="95">
        <v>75</v>
      </c>
      <c r="H107" s="95"/>
      <c r="I107" s="95"/>
      <c r="J107" s="95"/>
      <c r="K107" s="95"/>
      <c r="L107" s="95">
        <v>3</v>
      </c>
      <c r="M107" s="95"/>
      <c r="N107" s="95">
        <v>25</v>
      </c>
      <c r="O107" s="95"/>
      <c r="P107" s="95"/>
      <c r="Q107" s="95">
        <v>827</v>
      </c>
      <c r="R107" s="95">
        <v>544</v>
      </c>
      <c r="S107" s="95">
        <v>82</v>
      </c>
      <c r="T107" s="95">
        <v>7</v>
      </c>
      <c r="U107" s="99">
        <v>3.25</v>
      </c>
      <c r="V107" s="100"/>
    </row>
    <row r="108" spans="1:22" x14ac:dyDescent="0.25">
      <c r="A108" s="93" t="s">
        <v>295</v>
      </c>
      <c r="B108" s="10">
        <v>830</v>
      </c>
      <c r="C108" s="95">
        <v>100</v>
      </c>
      <c r="D108" s="95">
        <v>120</v>
      </c>
      <c r="E108" s="95">
        <v>35</v>
      </c>
      <c r="F108" s="95">
        <v>300</v>
      </c>
      <c r="G108" s="95">
        <v>75</v>
      </c>
      <c r="H108" s="95"/>
      <c r="I108" s="95"/>
      <c r="J108" s="95"/>
      <c r="K108" s="95"/>
      <c r="L108" s="95">
        <v>3</v>
      </c>
      <c r="M108" s="95"/>
      <c r="N108" s="95">
        <v>25</v>
      </c>
      <c r="O108" s="95"/>
      <c r="P108" s="95"/>
      <c r="Q108" s="95">
        <v>774</v>
      </c>
      <c r="R108" s="95">
        <v>523</v>
      </c>
      <c r="S108" s="95">
        <v>70</v>
      </c>
      <c r="T108" s="95">
        <v>-26</v>
      </c>
      <c r="U108" s="99">
        <v>3.8</v>
      </c>
      <c r="V108" s="100"/>
    </row>
    <row r="109" spans="1:22" x14ac:dyDescent="0.25">
      <c r="A109" s="93" t="s">
        <v>296</v>
      </c>
      <c r="B109" s="10">
        <v>450</v>
      </c>
      <c r="C109" s="95">
        <v>112</v>
      </c>
      <c r="D109" s="95">
        <v>174</v>
      </c>
      <c r="E109" s="95">
        <v>40</v>
      </c>
      <c r="F109" s="95">
        <v>221</v>
      </c>
      <c r="G109" s="95">
        <v>50</v>
      </c>
      <c r="H109" s="95"/>
      <c r="I109" s="95"/>
      <c r="J109" s="95"/>
      <c r="K109" s="95"/>
      <c r="L109" s="95">
        <v>4</v>
      </c>
      <c r="M109" s="95"/>
      <c r="N109" s="95">
        <v>35</v>
      </c>
      <c r="O109" s="95"/>
      <c r="P109" s="95"/>
      <c r="Q109" s="95">
        <v>891</v>
      </c>
      <c r="R109" s="95">
        <v>574</v>
      </c>
      <c r="S109" s="95">
        <v>75</v>
      </c>
      <c r="T109" s="95">
        <v>32</v>
      </c>
      <c r="U109" s="99">
        <v>2.5</v>
      </c>
      <c r="V109" s="100"/>
    </row>
    <row r="110" spans="1:22" x14ac:dyDescent="0.25">
      <c r="A110" s="93" t="s">
        <v>297</v>
      </c>
      <c r="B110" s="10">
        <v>450</v>
      </c>
      <c r="C110" s="95">
        <v>112</v>
      </c>
      <c r="D110" s="95">
        <v>180</v>
      </c>
      <c r="E110" s="95">
        <v>40</v>
      </c>
      <c r="F110" s="95">
        <v>253</v>
      </c>
      <c r="G110" s="95">
        <v>50</v>
      </c>
      <c r="H110" s="95"/>
      <c r="I110" s="95"/>
      <c r="J110" s="95"/>
      <c r="K110" s="95"/>
      <c r="L110" s="95">
        <v>4</v>
      </c>
      <c r="M110" s="95"/>
      <c r="N110" s="95">
        <v>35</v>
      </c>
      <c r="O110" s="95"/>
      <c r="P110" s="95"/>
      <c r="Q110" s="95">
        <v>819</v>
      </c>
      <c r="R110" s="95">
        <v>520</v>
      </c>
      <c r="S110" s="95">
        <v>68</v>
      </c>
      <c r="T110" s="95">
        <v>39</v>
      </c>
      <c r="U110" s="99">
        <v>2.95</v>
      </c>
      <c r="V110" s="100"/>
    </row>
    <row r="111" spans="1:22" x14ac:dyDescent="0.25">
      <c r="A111" s="93" t="s">
        <v>298</v>
      </c>
      <c r="B111" s="10">
        <v>450</v>
      </c>
      <c r="C111" s="95">
        <v>114</v>
      </c>
      <c r="D111" s="95">
        <v>192</v>
      </c>
      <c r="E111" s="95">
        <v>40</v>
      </c>
      <c r="F111" s="95">
        <v>215</v>
      </c>
      <c r="G111" s="95">
        <v>50</v>
      </c>
      <c r="H111" s="95"/>
      <c r="I111" s="95"/>
      <c r="J111" s="95"/>
      <c r="K111" s="95"/>
      <c r="L111" s="95">
        <v>4</v>
      </c>
      <c r="M111" s="95"/>
      <c r="N111" s="95">
        <v>35</v>
      </c>
      <c r="O111" s="95"/>
      <c r="P111" s="95"/>
      <c r="Q111" s="95">
        <v>903</v>
      </c>
      <c r="R111" s="95">
        <v>575</v>
      </c>
      <c r="S111" s="95">
        <v>78</v>
      </c>
      <c r="T111" s="95">
        <v>47</v>
      </c>
      <c r="U111" s="99">
        <v>2.4500000000000002</v>
      </c>
      <c r="V111" s="100"/>
    </row>
    <row r="112" spans="1:22" x14ac:dyDescent="0.25">
      <c r="A112" s="93" t="s">
        <v>299</v>
      </c>
      <c r="B112" s="10">
        <v>450</v>
      </c>
      <c r="C112" s="95">
        <v>115</v>
      </c>
      <c r="D112" s="95">
        <v>202</v>
      </c>
      <c r="E112" s="95">
        <v>40</v>
      </c>
      <c r="F112" s="95">
        <v>251</v>
      </c>
      <c r="G112" s="95">
        <v>50</v>
      </c>
      <c r="H112" s="95"/>
      <c r="I112" s="95"/>
      <c r="J112" s="95"/>
      <c r="K112" s="95"/>
      <c r="L112" s="95">
        <v>4</v>
      </c>
      <c r="M112" s="95"/>
      <c r="N112" s="95">
        <v>35</v>
      </c>
      <c r="O112" s="95"/>
      <c r="P112" s="95"/>
      <c r="Q112" s="95">
        <v>825</v>
      </c>
      <c r="R112" s="95">
        <v>515</v>
      </c>
      <c r="S112" s="95">
        <v>70</v>
      </c>
      <c r="T112" s="95">
        <v>58</v>
      </c>
      <c r="U112" s="99">
        <v>2.9</v>
      </c>
      <c r="V112" s="100"/>
    </row>
    <row r="113" spans="1:22" x14ac:dyDescent="0.25">
      <c r="A113" s="93" t="s">
        <v>300</v>
      </c>
      <c r="B113" s="10">
        <v>450</v>
      </c>
      <c r="C113" s="95">
        <v>116</v>
      </c>
      <c r="D113" s="95">
        <v>209</v>
      </c>
      <c r="E113" s="95">
        <v>40</v>
      </c>
      <c r="F113" s="95">
        <v>211</v>
      </c>
      <c r="G113" s="95">
        <v>50</v>
      </c>
      <c r="H113" s="95"/>
      <c r="I113" s="95"/>
      <c r="J113" s="95"/>
      <c r="K113" s="95"/>
      <c r="L113" s="95">
        <v>4</v>
      </c>
      <c r="M113" s="95"/>
      <c r="N113" s="95">
        <v>35</v>
      </c>
      <c r="O113" s="95"/>
      <c r="P113" s="95"/>
      <c r="Q113" s="95">
        <v>913</v>
      </c>
      <c r="R113" s="95">
        <v>575</v>
      </c>
      <c r="S113" s="95">
        <v>80</v>
      </c>
      <c r="T113" s="95">
        <v>63</v>
      </c>
      <c r="U113" s="99">
        <v>2.4</v>
      </c>
      <c r="V113" s="100"/>
    </row>
    <row r="114" spans="1:22" x14ac:dyDescent="0.25">
      <c r="A114" s="93" t="s">
        <v>301</v>
      </c>
      <c r="B114" s="10">
        <v>450</v>
      </c>
      <c r="C114" s="95">
        <v>118</v>
      </c>
      <c r="D114" s="95">
        <v>220</v>
      </c>
      <c r="E114" s="95">
        <v>40</v>
      </c>
      <c r="F114" s="95">
        <v>250</v>
      </c>
      <c r="G114" s="95">
        <v>50</v>
      </c>
      <c r="H114" s="95"/>
      <c r="I114" s="95"/>
      <c r="J114" s="95"/>
      <c r="K114" s="95"/>
      <c r="L114" s="95">
        <v>4</v>
      </c>
      <c r="M114" s="95"/>
      <c r="N114" s="95">
        <v>35</v>
      </c>
      <c r="O114" s="95"/>
      <c r="P114" s="95"/>
      <c r="Q114" s="95">
        <v>829</v>
      </c>
      <c r="R114" s="95">
        <v>510</v>
      </c>
      <c r="S114" s="95">
        <v>72</v>
      </c>
      <c r="T114" s="95">
        <v>75</v>
      </c>
      <c r="U114" s="99">
        <v>2.9</v>
      </c>
      <c r="V114" s="100"/>
    </row>
    <row r="115" spans="1:22" x14ac:dyDescent="0.25">
      <c r="A115" s="93" t="s">
        <v>302</v>
      </c>
      <c r="B115" s="10">
        <v>250</v>
      </c>
      <c r="C115" s="95">
        <v>129</v>
      </c>
      <c r="D115" s="95">
        <v>184</v>
      </c>
      <c r="E115" s="95">
        <v>40</v>
      </c>
      <c r="F115" s="95">
        <v>234</v>
      </c>
      <c r="G115" s="95">
        <v>20</v>
      </c>
      <c r="H115" s="95"/>
      <c r="I115" s="95"/>
      <c r="J115" s="95"/>
      <c r="K115" s="95"/>
      <c r="L115" s="95">
        <v>4</v>
      </c>
      <c r="M115" s="95"/>
      <c r="N115" s="95">
        <v>35</v>
      </c>
      <c r="O115" s="95"/>
      <c r="P115" s="95"/>
      <c r="Q115" s="95">
        <v>850</v>
      </c>
      <c r="R115" s="95">
        <v>520</v>
      </c>
      <c r="S115" s="95">
        <v>58</v>
      </c>
      <c r="T115" s="95">
        <v>61</v>
      </c>
      <c r="U115" s="99">
        <v>2.7</v>
      </c>
      <c r="V115" s="100"/>
    </row>
    <row r="116" spans="1:22" x14ac:dyDescent="0.25">
      <c r="A116" s="93" t="s">
        <v>303</v>
      </c>
      <c r="B116" s="10">
        <v>250</v>
      </c>
      <c r="C116" s="95">
        <v>130</v>
      </c>
      <c r="D116" s="95">
        <v>190</v>
      </c>
      <c r="E116" s="95">
        <v>40</v>
      </c>
      <c r="F116" s="95">
        <v>267</v>
      </c>
      <c r="G116" s="95">
        <v>20</v>
      </c>
      <c r="H116" s="95"/>
      <c r="I116" s="95"/>
      <c r="J116" s="95"/>
      <c r="K116" s="95"/>
      <c r="L116" s="95">
        <v>4</v>
      </c>
      <c r="M116" s="95"/>
      <c r="N116" s="95">
        <v>35</v>
      </c>
      <c r="O116" s="95"/>
      <c r="P116" s="95"/>
      <c r="Q116" s="95">
        <v>774</v>
      </c>
      <c r="R116" s="95">
        <v>464</v>
      </c>
      <c r="S116" s="95">
        <v>50</v>
      </c>
      <c r="T116" s="95">
        <v>68</v>
      </c>
      <c r="U116" s="99">
        <v>3.1</v>
      </c>
      <c r="V116" s="100"/>
    </row>
    <row r="117" spans="1:22" x14ac:dyDescent="0.25">
      <c r="A117" s="93" t="s">
        <v>304</v>
      </c>
      <c r="B117" s="10">
        <v>250</v>
      </c>
      <c r="C117" s="95">
        <v>132</v>
      </c>
      <c r="D117" s="95">
        <v>203</v>
      </c>
      <c r="E117" s="95">
        <v>40</v>
      </c>
      <c r="F117" s="95">
        <v>228</v>
      </c>
      <c r="G117" s="95">
        <v>20</v>
      </c>
      <c r="H117" s="95"/>
      <c r="I117" s="95"/>
      <c r="J117" s="95"/>
      <c r="K117" s="95"/>
      <c r="L117" s="95">
        <v>4</v>
      </c>
      <c r="M117" s="95"/>
      <c r="N117" s="95">
        <v>35</v>
      </c>
      <c r="O117" s="95"/>
      <c r="P117" s="95"/>
      <c r="Q117" s="95">
        <v>858</v>
      </c>
      <c r="R117" s="95">
        <v>521</v>
      </c>
      <c r="S117" s="95">
        <v>59</v>
      </c>
      <c r="T117" s="95">
        <v>79</v>
      </c>
      <c r="U117" s="99">
        <v>2.6</v>
      </c>
      <c r="V117" s="100"/>
    </row>
    <row r="118" spans="1:22" x14ac:dyDescent="0.25">
      <c r="A118" s="93" t="s">
        <v>305</v>
      </c>
      <c r="B118" s="10">
        <v>250</v>
      </c>
      <c r="C118" s="95">
        <v>133</v>
      </c>
      <c r="D118" s="95">
        <v>213</v>
      </c>
      <c r="E118" s="95">
        <v>40</v>
      </c>
      <c r="F118" s="95">
        <v>265</v>
      </c>
      <c r="G118" s="95">
        <v>20</v>
      </c>
      <c r="H118" s="95"/>
      <c r="I118" s="95"/>
      <c r="J118" s="95"/>
      <c r="K118" s="95"/>
      <c r="L118" s="95">
        <v>4</v>
      </c>
      <c r="M118" s="95"/>
      <c r="N118" s="95">
        <v>35</v>
      </c>
      <c r="O118" s="95"/>
      <c r="P118" s="95"/>
      <c r="Q118" s="95">
        <v>780</v>
      </c>
      <c r="R118" s="95">
        <v>460</v>
      </c>
      <c r="S118" s="95">
        <v>51</v>
      </c>
      <c r="T118" s="95">
        <v>90</v>
      </c>
      <c r="U118" s="99">
        <v>3.1</v>
      </c>
      <c r="V118" s="100"/>
    </row>
    <row r="119" spans="1:22" x14ac:dyDescent="0.25">
      <c r="A119" s="93" t="s">
        <v>306</v>
      </c>
      <c r="B119" s="10">
        <v>250</v>
      </c>
      <c r="C119" s="95">
        <v>134</v>
      </c>
      <c r="D119" s="95">
        <v>221</v>
      </c>
      <c r="E119" s="95">
        <v>40</v>
      </c>
      <c r="F119" s="95">
        <v>223</v>
      </c>
      <c r="G119" s="95">
        <v>20</v>
      </c>
      <c r="H119" s="95"/>
      <c r="I119" s="95"/>
      <c r="J119" s="95"/>
      <c r="K119" s="95"/>
      <c r="L119" s="95">
        <v>4</v>
      </c>
      <c r="M119" s="95"/>
      <c r="N119" s="95">
        <v>35</v>
      </c>
      <c r="O119" s="95"/>
      <c r="P119" s="95"/>
      <c r="Q119" s="95">
        <v>869</v>
      </c>
      <c r="R119" s="95">
        <v>523</v>
      </c>
      <c r="S119" s="95">
        <v>59</v>
      </c>
      <c r="T119" s="95">
        <v>97</v>
      </c>
      <c r="U119" s="99">
        <v>2.5499999999999998</v>
      </c>
      <c r="V119" s="100"/>
    </row>
    <row r="120" spans="1:22" x14ac:dyDescent="0.25">
      <c r="A120" s="93" t="s">
        <v>307</v>
      </c>
      <c r="B120" s="10">
        <v>250</v>
      </c>
      <c r="C120" s="95">
        <v>135</v>
      </c>
      <c r="D120" s="95">
        <v>233</v>
      </c>
      <c r="E120" s="95">
        <v>40</v>
      </c>
      <c r="F120" s="95">
        <v>264</v>
      </c>
      <c r="G120" s="95">
        <v>20</v>
      </c>
      <c r="H120" s="95"/>
      <c r="I120" s="95"/>
      <c r="J120" s="95"/>
      <c r="K120" s="95"/>
      <c r="L120" s="95">
        <v>4</v>
      </c>
      <c r="M120" s="95"/>
      <c r="N120" s="95">
        <v>35</v>
      </c>
      <c r="O120" s="95"/>
      <c r="P120" s="95"/>
      <c r="Q120" s="95">
        <v>785</v>
      </c>
      <c r="R120" s="95">
        <v>458</v>
      </c>
      <c r="S120" s="95">
        <v>51</v>
      </c>
      <c r="T120" s="95">
        <v>110</v>
      </c>
      <c r="U120" s="99">
        <v>3.1</v>
      </c>
      <c r="V120" s="100"/>
    </row>
    <row r="121" spans="1:22" x14ac:dyDescent="0.25">
      <c r="A121" s="93" t="s">
        <v>308</v>
      </c>
      <c r="B121" s="10">
        <v>923</v>
      </c>
      <c r="C121" s="95">
        <v>118.0931744312026</v>
      </c>
      <c r="D121" s="95">
        <v>140.8450704225352</v>
      </c>
      <c r="E121" s="95">
        <v>31.4192849404117</v>
      </c>
      <c r="F121" s="95">
        <v>264.35536294691224</v>
      </c>
      <c r="G121" s="95">
        <v>84.507042253521121</v>
      </c>
      <c r="H121" s="95">
        <v>525.46045503791981</v>
      </c>
      <c r="I121" s="95">
        <v>0</v>
      </c>
      <c r="J121" s="95">
        <v>0</v>
      </c>
      <c r="K121" s="95">
        <v>6.7172264355362943</v>
      </c>
      <c r="L121" s="95">
        <v>2.9252437703141929</v>
      </c>
      <c r="M121" s="95">
        <v>1.8418201516793065</v>
      </c>
      <c r="N121" s="95">
        <v>23.293607800650054</v>
      </c>
      <c r="O121" s="95">
        <v>2.2751895991332609</v>
      </c>
      <c r="P121" s="95">
        <v>8.6673889490790899</v>
      </c>
      <c r="Q121" s="95">
        <v>769.23076923076917</v>
      </c>
      <c r="R121" s="95">
        <v>510.29252437703138</v>
      </c>
      <c r="S121" s="95">
        <v>62.8385698808234</v>
      </c>
      <c r="T121" s="95">
        <v>-8.6673889490790899</v>
      </c>
      <c r="U121" s="99">
        <v>0.49837486457204766</v>
      </c>
      <c r="V121" s="100"/>
    </row>
    <row r="122" spans="1:22" x14ac:dyDescent="0.25">
      <c r="A122" s="93" t="s">
        <v>309</v>
      </c>
      <c r="B122" s="10">
        <v>906</v>
      </c>
      <c r="C122" s="95">
        <v>141.28035320088298</v>
      </c>
      <c r="D122" s="95">
        <v>228.47682119205297</v>
      </c>
      <c r="E122" s="95">
        <v>44.150110375275936</v>
      </c>
      <c r="F122" s="95">
        <v>208.60927152317879</v>
      </c>
      <c r="G122" s="95">
        <v>84.988962472406172</v>
      </c>
      <c r="H122" s="95">
        <v>442.60485651214128</v>
      </c>
      <c r="I122" s="95">
        <v>184.32671081677702</v>
      </c>
      <c r="J122" s="95">
        <v>0</v>
      </c>
      <c r="K122" s="95">
        <v>5.6291390728476811</v>
      </c>
      <c r="L122" s="95">
        <v>4.3046357615894033</v>
      </c>
      <c r="M122" s="95">
        <v>2.2075055187637966</v>
      </c>
      <c r="N122" s="95">
        <v>33.222958057395147</v>
      </c>
      <c r="O122" s="95">
        <v>3.3112582781456954</v>
      </c>
      <c r="P122" s="95">
        <v>8.7196467991169975</v>
      </c>
      <c r="Q122" s="95">
        <v>910.59602649006615</v>
      </c>
      <c r="R122" s="95">
        <v>549.66887417218538</v>
      </c>
      <c r="S122" s="95">
        <v>102.64900662251655</v>
      </c>
      <c r="T122" s="95">
        <v>47.46136865342163</v>
      </c>
      <c r="U122" s="99">
        <v>0.43046357615894038</v>
      </c>
      <c r="V122" s="100"/>
    </row>
    <row r="123" spans="1:22" x14ac:dyDescent="0.25">
      <c r="A123" s="93" t="s">
        <v>310</v>
      </c>
      <c r="B123" s="10">
        <v>913</v>
      </c>
      <c r="C123" s="95">
        <v>131.43483023001096</v>
      </c>
      <c r="D123" s="95">
        <v>192.77108433734938</v>
      </c>
      <c r="E123" s="95">
        <v>35.049288061336256</v>
      </c>
      <c r="F123" s="95">
        <v>217.96276013143483</v>
      </c>
      <c r="G123" s="95">
        <v>85.432639649507109</v>
      </c>
      <c r="H123" s="95">
        <v>460.02190580503833</v>
      </c>
      <c r="I123" s="95">
        <v>219.05805038335157</v>
      </c>
      <c r="J123" s="95">
        <v>0</v>
      </c>
      <c r="K123" s="95">
        <v>9.309967141292443</v>
      </c>
      <c r="L123" s="95">
        <v>3.7239868565169769</v>
      </c>
      <c r="M123" s="95">
        <v>2.0810514786418399</v>
      </c>
      <c r="N123" s="95">
        <v>31.434830230010952</v>
      </c>
      <c r="O123" s="95">
        <v>2.4096385542168677</v>
      </c>
      <c r="P123" s="95">
        <v>8.6527929901423875</v>
      </c>
      <c r="Q123" s="95">
        <v>900.328587075575</v>
      </c>
      <c r="R123" s="95">
        <v>569.5509309967141</v>
      </c>
      <c r="S123" s="95">
        <v>92.004381161007657</v>
      </c>
      <c r="T123" s="95">
        <v>15.33406352683461</v>
      </c>
      <c r="U123" s="99">
        <v>0.44906900328587074</v>
      </c>
      <c r="V123" s="100"/>
    </row>
    <row r="124" spans="1:22" x14ac:dyDescent="0.25">
      <c r="A124" s="93"/>
      <c r="B124" s="10">
        <v>863</v>
      </c>
      <c r="C124" s="95">
        <v>54.461181923522595</v>
      </c>
      <c r="D124" s="95">
        <v>123.98609501738123</v>
      </c>
      <c r="E124" s="95">
        <v>12.746234067207416</v>
      </c>
      <c r="F124" s="95">
        <v>120.5098493626883</v>
      </c>
      <c r="G124" s="95">
        <v>15.063731170336037</v>
      </c>
      <c r="H124" s="95">
        <v>0</v>
      </c>
      <c r="I124" s="95">
        <v>0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709.15411355735807</v>
      </c>
      <c r="R124" s="95">
        <v>512.16685979142528</v>
      </c>
      <c r="S124" s="95">
        <v>59.096176129779842</v>
      </c>
      <c r="T124" s="95">
        <v>-6.9524913093858638</v>
      </c>
      <c r="U124" s="99">
        <v>-0.11587485515643106</v>
      </c>
      <c r="V124" s="100"/>
    </row>
    <row r="125" spans="1:22" x14ac:dyDescent="0.25">
      <c r="A125" s="93" t="s">
        <v>311</v>
      </c>
      <c r="B125" s="10">
        <v>916</v>
      </c>
      <c r="C125" s="95">
        <v>65.502183406113531</v>
      </c>
      <c r="D125" s="95">
        <v>438.86462882096066</v>
      </c>
      <c r="E125" s="95">
        <v>113.53711790393012</v>
      </c>
      <c r="F125" s="95">
        <v>112.44541484716157</v>
      </c>
      <c r="G125" s="95">
        <v>78.602620087336248</v>
      </c>
      <c r="H125" s="95">
        <v>320.9606986899563</v>
      </c>
      <c r="I125" s="95">
        <v>0</v>
      </c>
      <c r="J125" s="95">
        <v>0</v>
      </c>
      <c r="K125" s="95">
        <v>1.965065502183406</v>
      </c>
      <c r="L125" s="95">
        <v>6.1135371179039293</v>
      </c>
      <c r="M125" s="95">
        <v>3.3842794759825328</v>
      </c>
      <c r="N125" s="95">
        <v>12.991266375545852</v>
      </c>
      <c r="O125" s="95">
        <v>0.2183406113537118</v>
      </c>
      <c r="P125" s="95">
        <v>0.4366812227074236</v>
      </c>
      <c r="Q125" s="95">
        <v>1262.0087336244542</v>
      </c>
      <c r="R125" s="95">
        <v>543.66812227074229</v>
      </c>
      <c r="S125" s="95">
        <v>160.48034934497815</v>
      </c>
      <c r="T125" s="95">
        <v>230.34934497816593</v>
      </c>
      <c r="U125" s="99">
        <v>0.3056768558951965</v>
      </c>
      <c r="V125" s="100"/>
    </row>
    <row r="126" spans="1:22" x14ac:dyDescent="0.25">
      <c r="A126" s="93" t="s">
        <v>312</v>
      </c>
      <c r="B126" s="10">
        <v>933</v>
      </c>
      <c r="C126" s="95">
        <v>36.441586280814576</v>
      </c>
      <c r="D126" s="95">
        <v>334.40514469453376</v>
      </c>
      <c r="E126" s="95">
        <v>130.76098606645229</v>
      </c>
      <c r="F126" s="95">
        <v>173.63344051446944</v>
      </c>
      <c r="G126" s="95">
        <v>69.667738478027857</v>
      </c>
      <c r="H126" s="95">
        <v>0</v>
      </c>
      <c r="I126" s="95">
        <v>0</v>
      </c>
      <c r="J126" s="95">
        <v>0</v>
      </c>
      <c r="K126" s="95">
        <v>2.0364415862808145</v>
      </c>
      <c r="L126" s="95">
        <v>6.109324758842444</v>
      </c>
      <c r="M126" s="95">
        <v>3.429796355841372</v>
      </c>
      <c r="N126" s="95">
        <v>12.968917470525186</v>
      </c>
      <c r="O126" s="95">
        <v>0.21436227224008575</v>
      </c>
      <c r="P126" s="95">
        <v>0.4287245444801715</v>
      </c>
      <c r="Q126" s="95">
        <v>1233.6548767416934</v>
      </c>
      <c r="R126" s="95">
        <v>517.6848874598071</v>
      </c>
      <c r="S126" s="95">
        <v>124.33011789924973</v>
      </c>
      <c r="T126" s="95">
        <v>159.69989281886387</v>
      </c>
      <c r="U126" s="99">
        <v>0.34297963558413719</v>
      </c>
      <c r="V126" s="100"/>
    </row>
    <row r="127" spans="1:22" x14ac:dyDescent="0.25">
      <c r="A127" s="93" t="s">
        <v>313</v>
      </c>
      <c r="B127" s="10">
        <v>908</v>
      </c>
      <c r="C127" s="95">
        <v>73.788546255506603</v>
      </c>
      <c r="D127" s="95">
        <v>516.5198237885462</v>
      </c>
      <c r="E127" s="95">
        <v>87.004405286343612</v>
      </c>
      <c r="F127" s="95">
        <v>59.471365638766521</v>
      </c>
      <c r="G127" s="95">
        <v>87.004405286343612</v>
      </c>
      <c r="H127" s="95">
        <v>139.86784140969164</v>
      </c>
      <c r="I127" s="95">
        <v>0</v>
      </c>
      <c r="J127" s="95">
        <v>0</v>
      </c>
      <c r="K127" s="95">
        <v>1.6519823788546255</v>
      </c>
      <c r="L127" s="95">
        <v>6.8281938325991192</v>
      </c>
      <c r="M127" s="95">
        <v>3.4140969162995596</v>
      </c>
      <c r="N127" s="95">
        <v>12.995594713656388</v>
      </c>
      <c r="O127" s="95">
        <v>0.22026431718061676</v>
      </c>
      <c r="P127" s="95">
        <v>0.44052863436123352</v>
      </c>
      <c r="Q127" s="95">
        <v>1274.2290748898679</v>
      </c>
      <c r="R127" s="95">
        <v>590.30837004405282</v>
      </c>
      <c r="S127" s="95">
        <v>189.42731277533039</v>
      </c>
      <c r="T127" s="95">
        <v>278.63436123348015</v>
      </c>
      <c r="U127" s="99">
        <v>0.14317180616740088</v>
      </c>
      <c r="V127" s="100"/>
    </row>
    <row r="128" spans="1:22" x14ac:dyDescent="0.25">
      <c r="A128" s="93" t="s">
        <v>314</v>
      </c>
      <c r="B128" s="10">
        <v>900</v>
      </c>
      <c r="C128" s="95">
        <v>66.666666666666671</v>
      </c>
      <c r="D128" s="95">
        <v>558.88888888888891</v>
      </c>
      <c r="E128" s="95">
        <v>4.4444444444444446</v>
      </c>
      <c r="F128" s="95">
        <v>138.88888888888889</v>
      </c>
      <c r="G128" s="95">
        <v>82.222222222222214</v>
      </c>
      <c r="H128" s="95">
        <v>0</v>
      </c>
      <c r="I128" s="95">
        <v>0</v>
      </c>
      <c r="J128" s="95">
        <v>0</v>
      </c>
      <c r="K128" s="95">
        <v>2</v>
      </c>
      <c r="L128" s="95">
        <v>7</v>
      </c>
      <c r="M128" s="95">
        <v>3.7777777777777777</v>
      </c>
      <c r="N128" s="95">
        <v>13.666666666666668</v>
      </c>
      <c r="O128" s="95">
        <v>0.33333333333333331</v>
      </c>
      <c r="P128" s="95">
        <v>0.33333333333333331</v>
      </c>
      <c r="Q128" s="95">
        <v>966.66666666666663</v>
      </c>
      <c r="R128" s="95">
        <v>584.44444444444446</v>
      </c>
      <c r="S128" s="95">
        <v>194.44444444444443</v>
      </c>
      <c r="T128" s="95">
        <v>310</v>
      </c>
      <c r="U128" s="99">
        <v>0.31111111111111112</v>
      </c>
      <c r="V128" s="100"/>
    </row>
    <row r="129" spans="1:22" x14ac:dyDescent="0.25">
      <c r="A129" s="93" t="s">
        <v>315</v>
      </c>
      <c r="B129" s="10">
        <v>916</v>
      </c>
      <c r="C129" s="95">
        <v>67.685589519650648</v>
      </c>
      <c r="D129" s="95">
        <v>527.2925764192139</v>
      </c>
      <c r="E129" s="95">
        <v>16.375545851528383</v>
      </c>
      <c r="F129" s="95">
        <v>68.777292576419214</v>
      </c>
      <c r="G129" s="95">
        <v>93.886462882096069</v>
      </c>
      <c r="H129" s="95">
        <v>0</v>
      </c>
      <c r="I129" s="95">
        <v>0</v>
      </c>
      <c r="J129" s="95">
        <v>0</v>
      </c>
      <c r="K129" s="95">
        <v>1.965065502183406</v>
      </c>
      <c r="L129" s="95">
        <v>6.9868995633187776</v>
      </c>
      <c r="M129" s="95">
        <v>3.820960698689956</v>
      </c>
      <c r="N129" s="95">
        <v>13.646288209606986</v>
      </c>
      <c r="O129" s="95">
        <v>0.32751091703056767</v>
      </c>
      <c r="P129" s="95">
        <v>0.32751091703056767</v>
      </c>
      <c r="Q129" s="95">
        <v>1100.4366812227074</v>
      </c>
      <c r="R129" s="95">
        <v>650.65502183406113</v>
      </c>
      <c r="S129" s="95">
        <v>197.59825327510916</v>
      </c>
      <c r="T129" s="95">
        <v>277.29257641921396</v>
      </c>
      <c r="U129" s="99">
        <v>0.2183406113537118</v>
      </c>
      <c r="V129" s="100"/>
    </row>
    <row r="130" spans="1:22" x14ac:dyDescent="0.25">
      <c r="A130" s="93" t="s">
        <v>316</v>
      </c>
      <c r="B130" s="10">
        <v>942</v>
      </c>
      <c r="C130" s="95">
        <v>29.723991507430998</v>
      </c>
      <c r="D130" s="95">
        <v>267.515923566879</v>
      </c>
      <c r="E130" s="95">
        <v>381.10403397027602</v>
      </c>
      <c r="F130" s="95">
        <v>184.71337579617835</v>
      </c>
      <c r="G130" s="95">
        <v>31.847133757961785</v>
      </c>
      <c r="H130" s="95">
        <v>0</v>
      </c>
      <c r="I130" s="95">
        <v>0</v>
      </c>
      <c r="J130" s="95">
        <v>0</v>
      </c>
      <c r="K130" s="95">
        <v>1.5923566878980893</v>
      </c>
      <c r="L130" s="95">
        <v>4.4585987261146505</v>
      </c>
      <c r="M130" s="95">
        <v>2.9723991507430996</v>
      </c>
      <c r="N130" s="95">
        <v>13.800424628450108</v>
      </c>
      <c r="O130" s="95">
        <v>2.3354564755838645</v>
      </c>
      <c r="P130" s="95">
        <v>0.53078556263269638</v>
      </c>
      <c r="Q130" s="95">
        <v>1816.348195329087</v>
      </c>
      <c r="R130" s="95">
        <v>299.36305732484078</v>
      </c>
      <c r="S130" s="95">
        <v>73.248407643312106</v>
      </c>
      <c r="T130" s="95">
        <v>145.43524416135881</v>
      </c>
      <c r="U130" s="99">
        <v>0.42462845010615718</v>
      </c>
      <c r="V130" s="100"/>
    </row>
    <row r="131" spans="1:22" x14ac:dyDescent="0.25">
      <c r="A131" s="93" t="s">
        <v>317</v>
      </c>
      <c r="B131" s="10">
        <v>932</v>
      </c>
      <c r="C131" s="95">
        <v>23.605150214592275</v>
      </c>
      <c r="D131" s="95">
        <v>307.93991416309012</v>
      </c>
      <c r="E131" s="95">
        <v>525.75107296137332</v>
      </c>
      <c r="F131" s="95">
        <v>24.67811158798283</v>
      </c>
      <c r="G131" s="95">
        <v>32.188841201716734</v>
      </c>
      <c r="H131" s="95">
        <v>0</v>
      </c>
      <c r="I131" s="95">
        <v>0</v>
      </c>
      <c r="J131" s="95">
        <v>0</v>
      </c>
      <c r="K131" s="95">
        <v>1.0729613733905579</v>
      </c>
      <c r="L131" s="95">
        <v>4.7210300429184553</v>
      </c>
      <c r="M131" s="95">
        <v>1.8240343347639483</v>
      </c>
      <c r="N131" s="95">
        <v>5.7939914163090132</v>
      </c>
      <c r="O131" s="95">
        <v>0</v>
      </c>
      <c r="P131" s="95">
        <v>0.21459227467811159</v>
      </c>
      <c r="Q131" s="95">
        <v>2469.9570815450643</v>
      </c>
      <c r="R131" s="95">
        <v>314.37768240343348</v>
      </c>
      <c r="S131" s="95">
        <v>96.566523605150209</v>
      </c>
      <c r="T131" s="95">
        <v>171.67381974248926</v>
      </c>
      <c r="U131" s="99">
        <v>0.26824034334763946</v>
      </c>
      <c r="V131" s="100"/>
    </row>
    <row r="132" spans="1:22" x14ac:dyDescent="0.25">
      <c r="A132" s="93" t="s">
        <v>318</v>
      </c>
      <c r="B132" s="10">
        <v>881</v>
      </c>
      <c r="C132" s="95">
        <v>29.511918274687854</v>
      </c>
      <c r="D132" s="95">
        <v>127.12826333711691</v>
      </c>
      <c r="E132" s="95">
        <v>54.483541430192965</v>
      </c>
      <c r="F132" s="95">
        <v>120.3178206583428</v>
      </c>
      <c r="G132" s="95">
        <v>15.891032917139613</v>
      </c>
      <c r="H132" s="95">
        <v>301.92962542565266</v>
      </c>
      <c r="I132" s="95">
        <v>0</v>
      </c>
      <c r="J132" s="95">
        <v>0</v>
      </c>
      <c r="K132" s="95">
        <v>1.2485811577752555</v>
      </c>
      <c r="L132" s="95">
        <v>3.7457434733257657</v>
      </c>
      <c r="M132" s="95">
        <v>1.2485811577752555</v>
      </c>
      <c r="N132" s="95">
        <v>5.3348467650397273</v>
      </c>
      <c r="O132" s="95">
        <v>0.11350737797956868</v>
      </c>
      <c r="P132" s="95">
        <v>0.79455164585698068</v>
      </c>
      <c r="Q132" s="95">
        <v>988.64926220204313</v>
      </c>
      <c r="R132" s="95">
        <v>580.02270147559591</v>
      </c>
      <c r="S132" s="95">
        <v>63.564131668558453</v>
      </c>
      <c r="T132" s="95">
        <v>7.9455164585698066</v>
      </c>
      <c r="U132" s="99">
        <v>0.14755959137343927</v>
      </c>
      <c r="V132" s="100"/>
    </row>
    <row r="133" spans="1:22" x14ac:dyDescent="0.25">
      <c r="A133" s="93" t="s">
        <v>319</v>
      </c>
      <c r="B133" s="10">
        <v>889</v>
      </c>
      <c r="C133" s="95">
        <v>22.497187851518561</v>
      </c>
      <c r="D133" s="95">
        <v>154.10573678290214</v>
      </c>
      <c r="E133" s="95">
        <v>79.865016872890891</v>
      </c>
      <c r="F133" s="95">
        <v>21.372328458942633</v>
      </c>
      <c r="G133" s="95">
        <v>23.622047244094489</v>
      </c>
      <c r="H133" s="95">
        <v>0</v>
      </c>
      <c r="I133" s="95">
        <v>0</v>
      </c>
      <c r="J133" s="95">
        <v>0</v>
      </c>
      <c r="K133" s="95">
        <v>1.0123734533183353</v>
      </c>
      <c r="L133" s="95">
        <v>4.7244094488188981</v>
      </c>
      <c r="M133" s="95">
        <v>1.3498312710911136</v>
      </c>
      <c r="N133" s="95">
        <v>4.4994375703037122</v>
      </c>
      <c r="O133" s="95">
        <v>0.1124859392575928</v>
      </c>
      <c r="P133" s="95">
        <v>0.67491563554555678</v>
      </c>
      <c r="Q133" s="95">
        <v>1440.9448818897638</v>
      </c>
      <c r="R133" s="95">
        <v>748.03149606299212</v>
      </c>
      <c r="S133" s="95">
        <v>102.36220472440945</v>
      </c>
      <c r="T133" s="95">
        <v>2.2497187851518561</v>
      </c>
      <c r="U133" s="99">
        <v>-0.15748031496062995</v>
      </c>
      <c r="V133" s="100"/>
    </row>
    <row r="134" spans="1:22" x14ac:dyDescent="0.25">
      <c r="A134" s="93" t="s">
        <v>320</v>
      </c>
      <c r="B134" s="10">
        <v>911</v>
      </c>
      <c r="C134" s="95">
        <v>48.298572996706916</v>
      </c>
      <c r="D134" s="95">
        <v>51.591657519209654</v>
      </c>
      <c r="E134" s="95">
        <v>15.367727771679473</v>
      </c>
      <c r="F134" s="95">
        <v>283.20526893523601</v>
      </c>
      <c r="G134" s="95">
        <v>12.074643249176729</v>
      </c>
      <c r="H134" s="95">
        <v>0</v>
      </c>
      <c r="I134" s="95">
        <v>0</v>
      </c>
      <c r="J134" s="95">
        <v>0</v>
      </c>
      <c r="K134" s="95">
        <v>2.1953896816684959</v>
      </c>
      <c r="L134" s="95">
        <v>1.8660812294182216</v>
      </c>
      <c r="M134" s="95">
        <v>0.65861690450054877</v>
      </c>
      <c r="N134" s="95">
        <v>3.9517014270032931</v>
      </c>
      <c r="O134" s="95">
        <v>0.10976948408342481</v>
      </c>
      <c r="P134" s="95">
        <v>0.43907793633369924</v>
      </c>
      <c r="Q134" s="95">
        <v>538.96816684961584</v>
      </c>
      <c r="R134" s="95">
        <v>412.73326015367724</v>
      </c>
      <c r="S134" s="95">
        <v>12.074643249176729</v>
      </c>
      <c r="T134" s="95">
        <v>-26.344676180021953</v>
      </c>
      <c r="U134" s="99">
        <v>0.51591657519209655</v>
      </c>
      <c r="V134" s="100"/>
    </row>
    <row r="135" spans="1:22" x14ac:dyDescent="0.25">
      <c r="A135" s="93" t="s">
        <v>321</v>
      </c>
      <c r="B135" s="10">
        <v>886</v>
      </c>
      <c r="C135" s="95">
        <v>27.088036117381488</v>
      </c>
      <c r="D135" s="95">
        <v>102.70880361173815</v>
      </c>
      <c r="E135" s="95">
        <v>48.532731376975171</v>
      </c>
      <c r="F135" s="95">
        <v>133.18284424379232</v>
      </c>
      <c r="G135" s="95">
        <v>11.28668171557562</v>
      </c>
      <c r="H135" s="95">
        <v>0</v>
      </c>
      <c r="I135" s="95">
        <v>0</v>
      </c>
      <c r="J135" s="95">
        <v>0</v>
      </c>
      <c r="K135" s="95">
        <v>0.79006772009029336</v>
      </c>
      <c r="L135" s="95">
        <v>3.9503386004514671</v>
      </c>
      <c r="M135" s="95">
        <v>0</v>
      </c>
      <c r="N135" s="95">
        <v>0</v>
      </c>
      <c r="O135" s="95">
        <v>0</v>
      </c>
      <c r="P135" s="95">
        <v>0</v>
      </c>
      <c r="Q135" s="95">
        <v>808.12641083521441</v>
      </c>
      <c r="R135" s="95">
        <v>487.58465011286683</v>
      </c>
      <c r="S135" s="95">
        <v>40.632054176072238</v>
      </c>
      <c r="T135" s="95">
        <v>3.386004514672686</v>
      </c>
      <c r="U135" s="99">
        <v>0.23702031602708803</v>
      </c>
      <c r="V135" s="100"/>
    </row>
    <row r="136" spans="1:22" x14ac:dyDescent="0.25">
      <c r="A136" s="93" t="s">
        <v>322</v>
      </c>
      <c r="B136" s="10">
        <v>913</v>
      </c>
      <c r="C136" s="95">
        <v>52.573932092004377</v>
      </c>
      <c r="D136" s="95">
        <v>213.5815991237678</v>
      </c>
      <c r="E136" s="95">
        <v>346.1117196056955</v>
      </c>
      <c r="F136" s="95">
        <v>185.10405257393208</v>
      </c>
      <c r="G136" s="95">
        <v>0</v>
      </c>
      <c r="H136" s="95">
        <v>0</v>
      </c>
      <c r="I136" s="95">
        <v>0</v>
      </c>
      <c r="J136" s="95">
        <v>0</v>
      </c>
      <c r="K136" s="95">
        <v>1.6429353778751368</v>
      </c>
      <c r="L136" s="95">
        <v>8.8718510405257387</v>
      </c>
      <c r="M136" s="95">
        <v>0</v>
      </c>
      <c r="N136" s="95">
        <v>0</v>
      </c>
      <c r="O136" s="95">
        <v>0</v>
      </c>
      <c r="P136" s="95">
        <v>0</v>
      </c>
      <c r="Q136" s="95">
        <v>1399.7809419496166</v>
      </c>
      <c r="R136" s="95">
        <v>174.15115005476451</v>
      </c>
      <c r="S136" s="95">
        <v>50.383351588170861</v>
      </c>
      <c r="T136" s="95">
        <v>109.52902519167579</v>
      </c>
      <c r="U136" s="99">
        <v>0.50383351588170866</v>
      </c>
      <c r="V136" s="100"/>
    </row>
    <row r="137" spans="1:22" x14ac:dyDescent="0.25">
      <c r="A137" s="93" t="s">
        <v>323</v>
      </c>
      <c r="B137" s="10">
        <v>873</v>
      </c>
      <c r="C137" s="95">
        <v>44.673539518900341</v>
      </c>
      <c r="D137" s="95">
        <v>45.81901489117984</v>
      </c>
      <c r="E137" s="95">
        <v>0</v>
      </c>
      <c r="F137" s="95">
        <v>81.328751431844211</v>
      </c>
      <c r="G137" s="95">
        <v>458.19014891179842</v>
      </c>
      <c r="H137" s="95">
        <v>279.495990836197</v>
      </c>
      <c r="I137" s="95">
        <v>0</v>
      </c>
      <c r="J137" s="95">
        <v>0</v>
      </c>
      <c r="K137" s="95">
        <v>5.4982817869415808</v>
      </c>
      <c r="L137" s="95">
        <v>0.45819014891179843</v>
      </c>
      <c r="M137" s="95">
        <v>0.6872852233676976</v>
      </c>
      <c r="N137" s="95">
        <v>9.0492554410080182</v>
      </c>
      <c r="O137" s="95">
        <v>0.11454753722794961</v>
      </c>
      <c r="P137" s="95">
        <v>2.061855670103093</v>
      </c>
      <c r="Q137" s="95">
        <v>852.23367697594506</v>
      </c>
      <c r="R137" s="95">
        <v>684.99427262313861</v>
      </c>
      <c r="S137" s="95">
        <v>58.419243986254294</v>
      </c>
      <c r="T137" s="95">
        <v>-73.310423825887739</v>
      </c>
      <c r="U137" s="99">
        <v>-5.7273768613974804E-2</v>
      </c>
      <c r="V137" s="100"/>
    </row>
    <row r="138" spans="1:22" x14ac:dyDescent="0.25">
      <c r="A138" s="93" t="s">
        <v>324</v>
      </c>
      <c r="B138" s="10">
        <v>52</v>
      </c>
      <c r="C138" s="95">
        <v>110</v>
      </c>
      <c r="D138" s="95">
        <v>138</v>
      </c>
      <c r="E138" s="95">
        <v>16</v>
      </c>
      <c r="F138" s="95">
        <v>0</v>
      </c>
      <c r="G138" s="95">
        <v>580</v>
      </c>
      <c r="H138" s="95"/>
      <c r="I138" s="95"/>
      <c r="J138" s="95"/>
      <c r="K138" s="95">
        <v>17.3</v>
      </c>
      <c r="L138" s="95">
        <v>9.6999999999999993</v>
      </c>
      <c r="M138" s="95">
        <v>2.2000000000000002</v>
      </c>
      <c r="N138" s="95">
        <v>27.3</v>
      </c>
      <c r="O138" s="95">
        <v>9.1</v>
      </c>
      <c r="P138" s="95">
        <v>19.5</v>
      </c>
      <c r="Q138" s="95">
        <v>1135</v>
      </c>
      <c r="R138" s="95">
        <v>822</v>
      </c>
      <c r="S138" s="95">
        <v>72</v>
      </c>
      <c r="T138" s="95">
        <v>15</v>
      </c>
      <c r="U138" s="99">
        <v>-0.4</v>
      </c>
      <c r="V138" s="100"/>
    </row>
    <row r="139" spans="1:22" x14ac:dyDescent="0.25">
      <c r="A139" s="93" t="s">
        <v>325</v>
      </c>
      <c r="B139" s="10">
        <v>31</v>
      </c>
      <c r="C139" s="95">
        <v>159</v>
      </c>
      <c r="D139" s="95">
        <v>330</v>
      </c>
      <c r="E139" s="95">
        <v>13</v>
      </c>
      <c r="F139" s="95">
        <v>0</v>
      </c>
      <c r="G139" s="95">
        <v>284</v>
      </c>
      <c r="H139" s="95"/>
      <c r="I139" s="95"/>
      <c r="J139" s="95"/>
      <c r="K139" s="95">
        <v>21.8</v>
      </c>
      <c r="L139" s="95">
        <v>18.100000000000001</v>
      </c>
      <c r="M139" s="95">
        <v>2.8</v>
      </c>
      <c r="N139" s="95">
        <v>52.7</v>
      </c>
      <c r="O139" s="95">
        <v>19.600000000000001</v>
      </c>
      <c r="P139" s="95">
        <v>20.100000000000001</v>
      </c>
      <c r="Q139" s="95">
        <v>1067</v>
      </c>
      <c r="R139" s="95">
        <v>769</v>
      </c>
      <c r="S139" s="95">
        <v>65</v>
      </c>
      <c r="T139" s="95">
        <v>215</v>
      </c>
      <c r="U139" s="99">
        <v>-0.1</v>
      </c>
      <c r="V139" s="100"/>
    </row>
    <row r="140" spans="1:22" x14ac:dyDescent="0.25">
      <c r="A140" s="93" t="s">
        <v>326</v>
      </c>
      <c r="B140" s="10">
        <v>46</v>
      </c>
      <c r="C140" s="95">
        <v>119</v>
      </c>
      <c r="D140" s="95">
        <v>210</v>
      </c>
      <c r="E140" s="95">
        <v>15</v>
      </c>
      <c r="F140" s="95">
        <v>0</v>
      </c>
      <c r="G140" s="95">
        <v>406</v>
      </c>
      <c r="H140" s="95"/>
      <c r="I140" s="95"/>
      <c r="J140" s="95"/>
      <c r="K140" s="95">
        <v>17.100000000000001</v>
      </c>
      <c r="L140" s="95">
        <v>12.1</v>
      </c>
      <c r="M140" s="95">
        <v>2.4</v>
      </c>
      <c r="N140" s="95">
        <v>29.9</v>
      </c>
      <c r="O140" s="95">
        <v>12.7</v>
      </c>
      <c r="P140" s="95">
        <v>20.399999999999999</v>
      </c>
      <c r="Q140" s="95">
        <v>1125</v>
      </c>
      <c r="R140" s="95">
        <v>811</v>
      </c>
      <c r="S140" s="95">
        <v>70</v>
      </c>
      <c r="T140" s="95">
        <v>88</v>
      </c>
      <c r="U140" s="99">
        <v>-0.2</v>
      </c>
      <c r="V140" s="100"/>
    </row>
    <row r="141" spans="1:22" x14ac:dyDescent="0.25">
      <c r="A141" s="93" t="s">
        <v>327</v>
      </c>
      <c r="B141" s="10">
        <v>872</v>
      </c>
      <c r="C141" s="95">
        <v>53.899082568807337</v>
      </c>
      <c r="D141" s="95">
        <v>173.16513761467891</v>
      </c>
      <c r="E141" s="95">
        <v>64.220183486238525</v>
      </c>
      <c r="F141" s="95">
        <v>60.779816513761467</v>
      </c>
      <c r="G141" s="95">
        <v>14.908256880733944</v>
      </c>
      <c r="H141" s="95">
        <v>0</v>
      </c>
      <c r="I141" s="95">
        <v>0</v>
      </c>
      <c r="J141" s="95">
        <v>0</v>
      </c>
      <c r="K141" s="95">
        <v>0.57339449541284404</v>
      </c>
      <c r="L141" s="95">
        <v>6.307339449541284</v>
      </c>
      <c r="M141" s="95">
        <v>1.3761467889908257</v>
      </c>
      <c r="N141" s="95">
        <v>2.4082568807339451</v>
      </c>
      <c r="O141" s="95">
        <v>0</v>
      </c>
      <c r="P141" s="95">
        <v>0</v>
      </c>
      <c r="Q141" s="95">
        <v>1074.5412844036698</v>
      </c>
      <c r="R141" s="95">
        <v>566.51376146788994</v>
      </c>
      <c r="S141" s="95">
        <v>87.155963302752298</v>
      </c>
      <c r="T141" s="95">
        <v>24.082568807339449</v>
      </c>
      <c r="U141" s="99">
        <v>1.1467889908256881E-2</v>
      </c>
      <c r="V141" s="100"/>
    </row>
    <row r="142" spans="1:22" x14ac:dyDescent="0.25">
      <c r="A142" s="93" t="s">
        <v>328</v>
      </c>
      <c r="B142" s="10">
        <v>960</v>
      </c>
      <c r="C142" s="95">
        <v>50</v>
      </c>
      <c r="D142" s="95">
        <v>846.875</v>
      </c>
      <c r="E142" s="95">
        <v>132.29166666666669</v>
      </c>
      <c r="F142" s="95">
        <v>0</v>
      </c>
      <c r="G142" s="95">
        <v>0</v>
      </c>
      <c r="H142" s="95">
        <v>0</v>
      </c>
      <c r="I142" s="95">
        <v>0</v>
      </c>
      <c r="J142" s="95">
        <v>0</v>
      </c>
      <c r="K142" s="95">
        <v>6.875</v>
      </c>
      <c r="L142" s="95">
        <v>6.979166666666667</v>
      </c>
      <c r="M142" s="95">
        <v>0.9375</v>
      </c>
      <c r="N142" s="95">
        <v>7.1875</v>
      </c>
      <c r="O142" s="95">
        <v>7.291666666666667</v>
      </c>
      <c r="P142" s="95">
        <v>0</v>
      </c>
      <c r="Q142" s="95">
        <v>0</v>
      </c>
      <c r="R142" s="95">
        <v>0</v>
      </c>
      <c r="S142" s="95">
        <v>0</v>
      </c>
      <c r="T142" s="95">
        <v>0</v>
      </c>
      <c r="U142" s="99">
        <v>0</v>
      </c>
      <c r="V142" s="100"/>
    </row>
    <row r="143" spans="1:22" x14ac:dyDescent="0.25">
      <c r="A143" s="93" t="s">
        <v>329</v>
      </c>
      <c r="B143" s="10">
        <v>930</v>
      </c>
      <c r="C143" s="95">
        <v>63.44086021505376</v>
      </c>
      <c r="D143" s="95">
        <v>381.72043010752685</v>
      </c>
      <c r="E143" s="95">
        <v>83.870967741935473</v>
      </c>
      <c r="F143" s="95">
        <v>187.09677419354838</v>
      </c>
      <c r="G143" s="95">
        <v>55.913978494623656</v>
      </c>
      <c r="H143" s="95">
        <v>0</v>
      </c>
      <c r="I143" s="95">
        <v>0</v>
      </c>
      <c r="J143" s="95">
        <v>0</v>
      </c>
      <c r="K143" s="95">
        <v>2.3655913978494625</v>
      </c>
      <c r="L143" s="95">
        <v>12.903225806451612</v>
      </c>
      <c r="M143" s="95">
        <v>5.5913978494623651</v>
      </c>
      <c r="N143" s="95">
        <v>15.483870967741934</v>
      </c>
      <c r="O143" s="95">
        <v>0.10752688172043011</v>
      </c>
      <c r="P143" s="95">
        <v>0.32258064516129031</v>
      </c>
      <c r="Q143" s="95">
        <v>948.38709677419354</v>
      </c>
      <c r="R143" s="95">
        <v>380.64516129032256</v>
      </c>
      <c r="S143" s="95">
        <v>169.89247311827955</v>
      </c>
      <c r="T143" s="95">
        <v>143.01075268817203</v>
      </c>
      <c r="U143" s="99">
        <v>0.39784946236559138</v>
      </c>
      <c r="V143" s="100"/>
    </row>
    <row r="144" spans="1:22" x14ac:dyDescent="0.25">
      <c r="A144" s="93" t="s">
        <v>330</v>
      </c>
      <c r="B144" s="10">
        <v>918</v>
      </c>
      <c r="C144" s="95">
        <v>55.55555555555555</v>
      </c>
      <c r="D144" s="95">
        <v>321.35076252723309</v>
      </c>
      <c r="E144" s="95">
        <v>77.342047930283215</v>
      </c>
      <c r="F144" s="95">
        <v>257.08061002178647</v>
      </c>
      <c r="G144" s="95">
        <v>42.483660130718953</v>
      </c>
      <c r="H144" s="95">
        <v>493.46405228758169</v>
      </c>
      <c r="I144" s="95">
        <v>0</v>
      </c>
      <c r="J144" s="95">
        <v>0</v>
      </c>
      <c r="K144" s="95">
        <v>2.3965141612200438</v>
      </c>
      <c r="L144" s="95">
        <v>12.854030501089325</v>
      </c>
      <c r="M144" s="95">
        <v>5.5555555555555554</v>
      </c>
      <c r="N144" s="95">
        <v>15.468409586056643</v>
      </c>
      <c r="O144" s="95">
        <v>0.10893246187363835</v>
      </c>
      <c r="P144" s="95">
        <v>0.32679738562091498</v>
      </c>
      <c r="Q144" s="95">
        <v>866.01307189542479</v>
      </c>
      <c r="R144" s="95">
        <v>372.54901960784315</v>
      </c>
      <c r="S144" s="95">
        <v>140.52287581699346</v>
      </c>
      <c r="T144" s="95">
        <v>112.20043572984748</v>
      </c>
      <c r="U144" s="99">
        <v>0.50108932461873634</v>
      </c>
      <c r="V144" s="100"/>
    </row>
    <row r="145" spans="1:22" x14ac:dyDescent="0.25">
      <c r="A145" s="93" t="s">
        <v>331</v>
      </c>
      <c r="B145" s="10">
        <v>943</v>
      </c>
      <c r="C145" s="95">
        <v>62.566277836691413</v>
      </c>
      <c r="D145" s="95">
        <v>452.81018027571582</v>
      </c>
      <c r="E145" s="95">
        <v>119.83032873806999</v>
      </c>
      <c r="F145" s="95">
        <v>136.79745493107106</v>
      </c>
      <c r="G145" s="95">
        <v>57.264050901378582</v>
      </c>
      <c r="H145" s="95">
        <v>313.89183457051962</v>
      </c>
      <c r="I145" s="95">
        <v>0</v>
      </c>
      <c r="J145" s="95">
        <v>0</v>
      </c>
      <c r="K145" s="95">
        <v>2.6511134676564159</v>
      </c>
      <c r="L145" s="95">
        <v>11.770943796394485</v>
      </c>
      <c r="M145" s="95">
        <v>5.6203605514316015</v>
      </c>
      <c r="N145" s="95">
        <v>15.482502651113467</v>
      </c>
      <c r="O145" s="95">
        <v>0.10604453870625664</v>
      </c>
      <c r="P145" s="95">
        <v>0.31813361611876989</v>
      </c>
      <c r="Q145" s="95">
        <v>1093.3191940615059</v>
      </c>
      <c r="R145" s="95">
        <v>360.55143160127255</v>
      </c>
      <c r="S145" s="95">
        <v>201.4846235418876</v>
      </c>
      <c r="T145" s="95">
        <v>182.39660657476142</v>
      </c>
      <c r="U145" s="99">
        <v>0.31813361611876989</v>
      </c>
      <c r="V145" s="100"/>
    </row>
    <row r="146" spans="1:22" x14ac:dyDescent="0.25">
      <c r="A146" s="93" t="s">
        <v>332</v>
      </c>
      <c r="B146" s="10">
        <v>898</v>
      </c>
      <c r="C146" s="95">
        <v>70.155902004454347</v>
      </c>
      <c r="D146" s="95">
        <v>405.34521158129178</v>
      </c>
      <c r="E146" s="95">
        <v>26.726057906458795</v>
      </c>
      <c r="F146" s="95">
        <v>189.30957683741647</v>
      </c>
      <c r="G146" s="95">
        <v>51.224944320712694</v>
      </c>
      <c r="H146" s="95">
        <v>0</v>
      </c>
      <c r="I146" s="95">
        <v>0</v>
      </c>
      <c r="J146" s="95">
        <v>0</v>
      </c>
      <c r="K146" s="95">
        <v>2.2271714922048997</v>
      </c>
      <c r="L146" s="95">
        <v>11.358574610244988</v>
      </c>
      <c r="M146" s="95">
        <v>6.1247216035634739</v>
      </c>
      <c r="N146" s="95">
        <v>16.926503340757236</v>
      </c>
      <c r="O146" s="95">
        <v>0.77951002227171484</v>
      </c>
      <c r="P146" s="95">
        <v>0.44543429844097998</v>
      </c>
      <c r="Q146" s="95">
        <v>854.120267260579</v>
      </c>
      <c r="R146" s="95">
        <v>436.52561247216033</v>
      </c>
      <c r="S146" s="95">
        <v>185.96881959910914</v>
      </c>
      <c r="T146" s="95">
        <v>145.87973273942094</v>
      </c>
      <c r="U146" s="99">
        <v>0.42316258351893093</v>
      </c>
      <c r="V146" s="100"/>
    </row>
    <row r="147" spans="1:22" x14ac:dyDescent="0.25">
      <c r="A147" s="93" t="s">
        <v>333</v>
      </c>
      <c r="B147" s="10">
        <v>880</v>
      </c>
      <c r="C147" s="95">
        <v>61.363636363636367</v>
      </c>
      <c r="D147" s="95">
        <v>378.40909090909093</v>
      </c>
      <c r="E147" s="95">
        <v>30.681818181818183</v>
      </c>
      <c r="F147" s="95">
        <v>252.27272727272728</v>
      </c>
      <c r="G147" s="95">
        <v>39.772727272727273</v>
      </c>
      <c r="H147" s="95">
        <v>0</v>
      </c>
      <c r="I147" s="95">
        <v>0</v>
      </c>
      <c r="J147" s="95">
        <v>0</v>
      </c>
      <c r="K147" s="95">
        <v>2.2727272727272729</v>
      </c>
      <c r="L147" s="95">
        <v>11.704545454545455</v>
      </c>
      <c r="M147" s="95">
        <v>6.3636363636363633</v>
      </c>
      <c r="N147" s="95">
        <v>18.409090909090907</v>
      </c>
      <c r="O147" s="95">
        <v>0.90909090909090917</v>
      </c>
      <c r="P147" s="95">
        <v>0.45454545454545459</v>
      </c>
      <c r="Q147" s="95">
        <v>785.22727272727275</v>
      </c>
      <c r="R147" s="95">
        <v>396.59090909090907</v>
      </c>
      <c r="S147" s="95">
        <v>167.04545454545453</v>
      </c>
      <c r="T147" s="95">
        <v>137.5</v>
      </c>
      <c r="U147" s="99">
        <v>0.52272727272727271</v>
      </c>
      <c r="V147" s="100"/>
    </row>
    <row r="148" spans="1:22" x14ac:dyDescent="0.25">
      <c r="A148" s="93" t="s">
        <v>334</v>
      </c>
      <c r="B148" s="10">
        <v>897</v>
      </c>
      <c r="C148" s="95">
        <v>72.463768115942031</v>
      </c>
      <c r="D148" s="95">
        <v>486.06465997770346</v>
      </c>
      <c r="E148" s="95">
        <v>33.444816053511708</v>
      </c>
      <c r="F148" s="95">
        <v>131.54960981047938</v>
      </c>
      <c r="G148" s="95">
        <v>63.545150501672239</v>
      </c>
      <c r="H148" s="95">
        <v>337.79264214046822</v>
      </c>
      <c r="I148" s="95">
        <v>199.55406911928651</v>
      </c>
      <c r="J148" s="95">
        <v>0</v>
      </c>
      <c r="K148" s="95">
        <v>2.4526198439241917</v>
      </c>
      <c r="L148" s="95">
        <v>11.928651059085841</v>
      </c>
      <c r="M148" s="95">
        <v>6.465997770345596</v>
      </c>
      <c r="N148" s="95">
        <v>18.283166109253063</v>
      </c>
      <c r="O148" s="95">
        <v>0.89186176142697882</v>
      </c>
      <c r="P148" s="95">
        <v>0.44593088071348941</v>
      </c>
      <c r="Q148" s="95">
        <v>925.30657748049055</v>
      </c>
      <c r="R148" s="95">
        <v>430.32329988851728</v>
      </c>
      <c r="S148" s="95">
        <v>221.85061315496097</v>
      </c>
      <c r="T148" s="95">
        <v>189.52062430323301</v>
      </c>
      <c r="U148" s="99">
        <v>0.3455964325529543</v>
      </c>
      <c r="V148" s="100"/>
    </row>
    <row r="149" spans="1:22" x14ac:dyDescent="0.25">
      <c r="A149" s="93" t="s">
        <v>335</v>
      </c>
      <c r="B149" s="10">
        <v>911</v>
      </c>
      <c r="C149" s="95">
        <v>42.810098792535676</v>
      </c>
      <c r="D149" s="95">
        <v>227.22283205268934</v>
      </c>
      <c r="E149" s="95">
        <v>210.75740944017562</v>
      </c>
      <c r="F149" s="95">
        <v>259.05598243688252</v>
      </c>
      <c r="G149" s="95">
        <v>31.833150384193193</v>
      </c>
      <c r="H149" s="95">
        <v>0</v>
      </c>
      <c r="I149" s="95">
        <v>0</v>
      </c>
      <c r="J149" s="95">
        <v>0</v>
      </c>
      <c r="K149" s="95">
        <v>1.5367727771679471</v>
      </c>
      <c r="L149" s="95">
        <v>7.3545554335894625</v>
      </c>
      <c r="M149" s="95">
        <v>3.5126234906695939</v>
      </c>
      <c r="N149" s="95">
        <v>12.074643249176729</v>
      </c>
      <c r="O149" s="95">
        <v>3.1833150384193192</v>
      </c>
      <c r="P149" s="95">
        <v>0</v>
      </c>
      <c r="Q149" s="95">
        <v>1142.7003293084522</v>
      </c>
      <c r="R149" s="95">
        <v>326.01536772777166</v>
      </c>
      <c r="S149" s="95">
        <v>60.37321624588364</v>
      </c>
      <c r="T149" s="95">
        <v>109.7694840834248</v>
      </c>
      <c r="U149" s="99">
        <v>0.52689352360043906</v>
      </c>
      <c r="V149" s="100"/>
    </row>
    <row r="150" spans="1:22" x14ac:dyDescent="0.25">
      <c r="A150" s="93" t="s">
        <v>336</v>
      </c>
      <c r="B150" s="10">
        <v>935</v>
      </c>
      <c r="C150" s="95">
        <v>47.058823529411761</v>
      </c>
      <c r="D150" s="95">
        <v>431.01604278074865</v>
      </c>
      <c r="E150" s="95">
        <v>329.41176470588232</v>
      </c>
      <c r="F150" s="95">
        <v>29.946524064171122</v>
      </c>
      <c r="G150" s="95">
        <v>43.850267379679138</v>
      </c>
      <c r="H150" s="95">
        <v>0</v>
      </c>
      <c r="I150" s="95">
        <v>0</v>
      </c>
      <c r="J150" s="95">
        <v>0</v>
      </c>
      <c r="K150" s="95">
        <v>1.2834224598930479</v>
      </c>
      <c r="L150" s="95">
        <v>8.0213903743315509</v>
      </c>
      <c r="M150" s="95">
        <v>5.3475935828877006</v>
      </c>
      <c r="N150" s="95">
        <v>10.053475935828876</v>
      </c>
      <c r="O150" s="95">
        <v>0</v>
      </c>
      <c r="P150" s="95">
        <v>0</v>
      </c>
      <c r="Q150" s="95">
        <v>1634.2245989304811</v>
      </c>
      <c r="R150" s="95">
        <v>289.83957219251334</v>
      </c>
      <c r="S150" s="95">
        <v>119.78609625668449</v>
      </c>
      <c r="T150" s="95">
        <v>258.8235294117647</v>
      </c>
      <c r="U150" s="99">
        <v>0.26737967914438499</v>
      </c>
      <c r="V150" s="100"/>
    </row>
    <row r="151" spans="1:22" x14ac:dyDescent="0.25">
      <c r="A151" s="93" t="s">
        <v>337</v>
      </c>
      <c r="B151" s="10">
        <v>877</v>
      </c>
      <c r="C151" s="95">
        <v>77.53705815279362</v>
      </c>
      <c r="D151" s="95">
        <v>391.1060433295325</v>
      </c>
      <c r="E151" s="95">
        <v>25.08551881413911</v>
      </c>
      <c r="F151" s="95">
        <v>129.98859749144813</v>
      </c>
      <c r="G151" s="95">
        <v>101.48232611174458</v>
      </c>
      <c r="H151" s="95">
        <v>328.3922462941847</v>
      </c>
      <c r="I151" s="95">
        <v>196.12314709236031</v>
      </c>
      <c r="J151" s="95">
        <v>71.835803876852907</v>
      </c>
      <c r="K151" s="95">
        <v>8.3238312428734318</v>
      </c>
      <c r="L151" s="95">
        <v>12.428734321550742</v>
      </c>
      <c r="M151" s="95">
        <v>4.3329532497149374</v>
      </c>
      <c r="N151" s="95">
        <v>14.36716077537058</v>
      </c>
      <c r="O151" s="95">
        <v>0.34207525655644239</v>
      </c>
      <c r="P151" s="95">
        <v>0.34207525655644239</v>
      </c>
      <c r="Q151" s="95">
        <v>924.74344355758262</v>
      </c>
      <c r="R151" s="95">
        <v>537.05815279361457</v>
      </c>
      <c r="S151" s="95">
        <v>148.23261117445838</v>
      </c>
      <c r="T151" s="95">
        <v>163.05587229190422</v>
      </c>
      <c r="U151" s="99">
        <v>0.28506271379703535</v>
      </c>
      <c r="V151" s="100"/>
    </row>
    <row r="152" spans="1:22" x14ac:dyDescent="0.25">
      <c r="A152" s="93" t="s">
        <v>338</v>
      </c>
      <c r="B152" s="10">
        <v>913</v>
      </c>
      <c r="C152" s="95">
        <v>86.527929901423875</v>
      </c>
      <c r="D152" s="95">
        <v>429.35377875136908</v>
      </c>
      <c r="E152" s="95">
        <v>16.42935377875137</v>
      </c>
      <c r="F152" s="95">
        <v>117.1960569550931</v>
      </c>
      <c r="G152" s="95">
        <v>98.576122672508205</v>
      </c>
      <c r="H152" s="95">
        <v>303.39539978094194</v>
      </c>
      <c r="I152" s="95">
        <v>0</v>
      </c>
      <c r="J152" s="95">
        <v>0</v>
      </c>
      <c r="K152" s="95">
        <v>8.3242059145673597</v>
      </c>
      <c r="L152" s="95">
        <v>12.376779846659366</v>
      </c>
      <c r="M152" s="95">
        <v>4.381161007667032</v>
      </c>
      <c r="N152" s="95">
        <v>14.348302300109529</v>
      </c>
      <c r="O152" s="95">
        <v>0.2190580503833516</v>
      </c>
      <c r="P152" s="95">
        <v>0.43811610076670321</v>
      </c>
      <c r="Q152" s="95">
        <v>912.37677984665936</v>
      </c>
      <c r="R152" s="95">
        <v>532.31106243154431</v>
      </c>
      <c r="S152" s="95">
        <v>158.81708652792989</v>
      </c>
      <c r="T152" s="95">
        <v>187.29463307776561</v>
      </c>
      <c r="U152" s="99">
        <v>0.26286966046002186</v>
      </c>
      <c r="V152" s="100"/>
    </row>
    <row r="153" spans="1:22" x14ac:dyDescent="0.25">
      <c r="A153" s="93" t="s">
        <v>339</v>
      </c>
      <c r="B153" s="10">
        <v>896</v>
      </c>
      <c r="C153" s="95">
        <v>72.544642857142861</v>
      </c>
      <c r="D153" s="95">
        <v>235.49107142857142</v>
      </c>
      <c r="E153" s="95">
        <v>32.366071428571431</v>
      </c>
      <c r="F153" s="95">
        <v>155.13392857142856</v>
      </c>
      <c r="G153" s="95">
        <v>111.60714285714286</v>
      </c>
      <c r="H153" s="95">
        <v>501.11607142857144</v>
      </c>
      <c r="I153" s="95">
        <v>256.69642857142856</v>
      </c>
      <c r="J153" s="95">
        <v>42.410714285714285</v>
      </c>
      <c r="K153" s="95">
        <v>1.8973214285714284</v>
      </c>
      <c r="L153" s="95">
        <v>7.03125</v>
      </c>
      <c r="M153" s="95">
        <v>4.1294642857142856</v>
      </c>
      <c r="N153" s="95">
        <v>23.102678571428569</v>
      </c>
      <c r="O153" s="95">
        <v>0.5580357142857143</v>
      </c>
      <c r="P153" s="95">
        <v>6.8080357142857135</v>
      </c>
      <c r="Q153" s="95">
        <v>1003.3482142857142</v>
      </c>
      <c r="R153" s="95">
        <v>575.89285714285711</v>
      </c>
      <c r="S153" s="95">
        <v>176.33928571428572</v>
      </c>
      <c r="T153" s="95">
        <v>0</v>
      </c>
      <c r="U153" s="99">
        <v>0.4575892857142857</v>
      </c>
      <c r="V153" s="100"/>
    </row>
    <row r="154" spans="1:22" x14ac:dyDescent="0.25">
      <c r="A154" s="93" t="s">
        <v>340</v>
      </c>
      <c r="B154" s="10">
        <v>914</v>
      </c>
      <c r="C154" s="95">
        <v>65.645514223194752</v>
      </c>
      <c r="D154" s="95">
        <v>226.47702407002188</v>
      </c>
      <c r="E154" s="95">
        <v>89.715536105032825</v>
      </c>
      <c r="F154" s="95">
        <v>142.23194748358861</v>
      </c>
      <c r="G154" s="95">
        <v>99.562363238512035</v>
      </c>
      <c r="H154" s="95">
        <v>520.78774617067836</v>
      </c>
      <c r="I154" s="95">
        <v>273.52297592997809</v>
      </c>
      <c r="J154" s="95">
        <v>41.575492341356671</v>
      </c>
      <c r="K154" s="95">
        <v>0.98468271334792123</v>
      </c>
      <c r="L154" s="95">
        <v>6.1269146608315088</v>
      </c>
      <c r="M154" s="95">
        <v>3.3916849015317285</v>
      </c>
      <c r="N154" s="95">
        <v>23.304157549234137</v>
      </c>
      <c r="O154" s="95">
        <v>0.54704595185995619</v>
      </c>
      <c r="P154" s="95">
        <v>6.2363238512035011</v>
      </c>
      <c r="Q154" s="95">
        <v>1147.7024070021882</v>
      </c>
      <c r="R154" s="95">
        <v>533.91684901531721</v>
      </c>
      <c r="S154" s="95">
        <v>167.3960612691466</v>
      </c>
      <c r="T154" s="95">
        <v>3.2822757111597372</v>
      </c>
      <c r="U154" s="99">
        <v>0.48140043763676149</v>
      </c>
      <c r="V154" s="100"/>
    </row>
    <row r="155" spans="1:22" x14ac:dyDescent="0.25">
      <c r="A155" s="93" t="s">
        <v>341</v>
      </c>
      <c r="B155" s="10">
        <v>934</v>
      </c>
      <c r="C155" s="95">
        <v>66.381156316916488</v>
      </c>
      <c r="D155" s="95">
        <v>216.27408993576017</v>
      </c>
      <c r="E155" s="95">
        <v>129.55032119914347</v>
      </c>
      <c r="F155" s="95">
        <v>150.96359743040685</v>
      </c>
      <c r="G155" s="95">
        <v>91.006423982869379</v>
      </c>
      <c r="H155" s="95">
        <v>493.57601713062098</v>
      </c>
      <c r="I155" s="95">
        <v>246.2526766595289</v>
      </c>
      <c r="J155" s="95">
        <v>0</v>
      </c>
      <c r="K155" s="95">
        <v>1.070663811563169</v>
      </c>
      <c r="L155" s="95">
        <v>5.7815845824411136</v>
      </c>
      <c r="M155" s="95">
        <v>3.3190578158458242</v>
      </c>
      <c r="N155" s="95">
        <v>22.805139186295502</v>
      </c>
      <c r="O155" s="95">
        <v>0.64239828693790146</v>
      </c>
      <c r="P155" s="95">
        <v>6.209850107066381</v>
      </c>
      <c r="Q155" s="95">
        <v>1223.7687366167022</v>
      </c>
      <c r="R155" s="95">
        <v>493.57601713062098</v>
      </c>
      <c r="S155" s="95">
        <v>157.38758029978587</v>
      </c>
      <c r="T155" s="95">
        <v>5.3533190578158454</v>
      </c>
      <c r="U155" s="99">
        <v>0.46038543897216272</v>
      </c>
      <c r="V155" s="100"/>
    </row>
    <row r="156" spans="1:22" x14ac:dyDescent="0.25">
      <c r="A156" s="93" t="s">
        <v>342</v>
      </c>
      <c r="B156" s="10">
        <v>58</v>
      </c>
      <c r="C156" s="95">
        <v>102</v>
      </c>
      <c r="D156" s="95">
        <v>156</v>
      </c>
      <c r="E156" s="95">
        <v>20</v>
      </c>
      <c r="F156" s="95">
        <v>136</v>
      </c>
      <c r="G156" s="95">
        <v>391</v>
      </c>
      <c r="H156" s="95"/>
      <c r="I156" s="95"/>
      <c r="J156" s="95"/>
      <c r="K156" s="95">
        <v>73.900000000000006</v>
      </c>
      <c r="L156" s="95">
        <v>5.4</v>
      </c>
      <c r="M156" s="95">
        <v>10.6</v>
      </c>
      <c r="N156" s="95">
        <v>32.700000000000003</v>
      </c>
      <c r="O156" s="95"/>
      <c r="P156" s="95"/>
      <c r="Q156" s="95">
        <v>907</v>
      </c>
      <c r="R156" s="95">
        <v>645</v>
      </c>
      <c r="S156" s="95">
        <v>91</v>
      </c>
      <c r="T156" s="95">
        <v>-1</v>
      </c>
      <c r="U156" s="99">
        <v>1</v>
      </c>
      <c r="V156" s="100"/>
    </row>
    <row r="157" spans="1:22" x14ac:dyDescent="0.25">
      <c r="A157" s="93"/>
      <c r="B157" s="9" t="s">
        <v>205</v>
      </c>
      <c r="C157" s="9" t="s">
        <v>206</v>
      </c>
      <c r="D157" s="9" t="s">
        <v>207</v>
      </c>
      <c r="E157" s="9" t="s">
        <v>208</v>
      </c>
      <c r="F157" s="9" t="s">
        <v>209</v>
      </c>
      <c r="G157" s="9" t="s">
        <v>210</v>
      </c>
      <c r="H157" s="9" t="s">
        <v>211</v>
      </c>
      <c r="I157" s="9" t="s">
        <v>212</v>
      </c>
      <c r="J157" s="9" t="s">
        <v>213</v>
      </c>
      <c r="K157" s="96" t="s">
        <v>214</v>
      </c>
      <c r="L157" s="96" t="s">
        <v>215</v>
      </c>
      <c r="M157" s="96" t="s">
        <v>216</v>
      </c>
      <c r="N157" s="96" t="s">
        <v>217</v>
      </c>
      <c r="O157" s="96" t="s">
        <v>218</v>
      </c>
      <c r="P157" s="96" t="s">
        <v>219</v>
      </c>
      <c r="Q157" s="96" t="s">
        <v>43</v>
      </c>
      <c r="R157" s="96" t="s">
        <v>220</v>
      </c>
      <c r="S157" s="96" t="s">
        <v>44</v>
      </c>
      <c r="T157" s="96" t="s">
        <v>127</v>
      </c>
      <c r="U157" s="98" t="s">
        <v>130</v>
      </c>
      <c r="V157" s="98" t="s">
        <v>501</v>
      </c>
    </row>
    <row r="158" spans="1:22" x14ac:dyDescent="0.25">
      <c r="A158" s="93" t="s">
        <v>343</v>
      </c>
      <c r="B158" s="10">
        <v>85</v>
      </c>
      <c r="C158" s="95">
        <v>55</v>
      </c>
      <c r="D158" s="95">
        <v>164</v>
      </c>
      <c r="E158" s="95">
        <v>35</v>
      </c>
      <c r="F158" s="95">
        <v>195</v>
      </c>
      <c r="G158" s="95"/>
      <c r="H158" s="95"/>
      <c r="I158" s="95"/>
      <c r="J158" s="95"/>
      <c r="K158" s="95"/>
      <c r="L158" s="95">
        <v>3.7</v>
      </c>
      <c r="M158" s="95"/>
      <c r="N158" s="95">
        <v>33</v>
      </c>
      <c r="O158" s="95"/>
      <c r="P158" s="95"/>
      <c r="Q158" s="95">
        <v>1046</v>
      </c>
      <c r="R158" s="95">
        <v>704</v>
      </c>
      <c r="S158" s="95">
        <v>90</v>
      </c>
      <c r="T158" s="95">
        <v>4</v>
      </c>
      <c r="U158" s="99">
        <v>1.55</v>
      </c>
      <c r="V158" s="100"/>
    </row>
    <row r="159" spans="1:22" x14ac:dyDescent="0.25">
      <c r="A159" s="93" t="s">
        <v>344</v>
      </c>
      <c r="B159" s="10">
        <v>100</v>
      </c>
      <c r="C159" s="95">
        <v>150</v>
      </c>
      <c r="D159" s="95">
        <v>201</v>
      </c>
      <c r="E159" s="95">
        <v>35</v>
      </c>
      <c r="F159" s="95">
        <v>175</v>
      </c>
      <c r="G159" s="95"/>
      <c r="H159" s="95"/>
      <c r="I159" s="95"/>
      <c r="J159" s="95"/>
      <c r="K159" s="95"/>
      <c r="L159" s="95">
        <v>2.5</v>
      </c>
      <c r="M159" s="95"/>
      <c r="N159" s="95">
        <v>23</v>
      </c>
      <c r="O159" s="95"/>
      <c r="P159" s="95"/>
      <c r="Q159" s="95">
        <v>969</v>
      </c>
      <c r="R159" s="95">
        <v>614</v>
      </c>
      <c r="S159" s="95">
        <v>84</v>
      </c>
      <c r="T159" s="95">
        <v>42</v>
      </c>
      <c r="U159" s="99">
        <v>1.35</v>
      </c>
      <c r="V159" s="100"/>
    </row>
    <row r="160" spans="1:22" x14ac:dyDescent="0.25">
      <c r="A160" s="93" t="s">
        <v>345</v>
      </c>
      <c r="B160" s="10">
        <v>120</v>
      </c>
      <c r="C160" s="95">
        <v>130</v>
      </c>
      <c r="D160" s="95">
        <v>172</v>
      </c>
      <c r="E160" s="95">
        <v>35</v>
      </c>
      <c r="F160" s="95">
        <v>180</v>
      </c>
      <c r="G160" s="95"/>
      <c r="H160" s="95"/>
      <c r="I160" s="95"/>
      <c r="J160" s="95"/>
      <c r="K160" s="95"/>
      <c r="L160" s="95">
        <v>2.5</v>
      </c>
      <c r="M160" s="95"/>
      <c r="N160" s="95">
        <v>23</v>
      </c>
      <c r="O160" s="95"/>
      <c r="P160" s="95"/>
      <c r="Q160" s="95">
        <v>973</v>
      </c>
      <c r="R160" s="95">
        <v>638</v>
      </c>
      <c r="S160" s="95">
        <v>81</v>
      </c>
      <c r="T160" s="95">
        <v>19</v>
      </c>
      <c r="U160" s="99">
        <v>1.4</v>
      </c>
      <c r="V160" s="100"/>
    </row>
    <row r="161" spans="1:22" x14ac:dyDescent="0.25">
      <c r="A161" s="93" t="s">
        <v>346</v>
      </c>
      <c r="B161" s="10">
        <v>926</v>
      </c>
      <c r="C161" s="95">
        <v>42.116630669546431</v>
      </c>
      <c r="D161" s="95">
        <v>219.22246220302375</v>
      </c>
      <c r="E161" s="95">
        <v>444.92440604751619</v>
      </c>
      <c r="F161" s="95">
        <v>113.39092872570194</v>
      </c>
      <c r="G161" s="95">
        <v>60.475161987041034</v>
      </c>
      <c r="H161" s="95">
        <v>32.39740820734341</v>
      </c>
      <c r="I161" s="95">
        <v>0</v>
      </c>
      <c r="J161" s="95">
        <v>0</v>
      </c>
      <c r="K161" s="95">
        <v>4.9676025917926561</v>
      </c>
      <c r="L161" s="95">
        <v>7.6673866090712739</v>
      </c>
      <c r="M161" s="95">
        <v>2.5917926565874727</v>
      </c>
      <c r="N161" s="95">
        <v>8.5313174946004313</v>
      </c>
      <c r="O161" s="95">
        <v>0</v>
      </c>
      <c r="P161" s="95">
        <v>0.64794816414686818</v>
      </c>
      <c r="Q161" s="95">
        <v>1448.1641468682506</v>
      </c>
      <c r="R161" s="95">
        <v>168.46652267818573</v>
      </c>
      <c r="S161" s="95">
        <v>19.438444924406046</v>
      </c>
      <c r="T161" s="95">
        <v>140.38876889848811</v>
      </c>
      <c r="U161" s="99">
        <v>9.7192224622030227E-2</v>
      </c>
      <c r="V161" s="100"/>
    </row>
    <row r="162" spans="1:22" x14ac:dyDescent="0.25">
      <c r="A162" s="93" t="s">
        <v>347</v>
      </c>
      <c r="B162" s="10">
        <v>896</v>
      </c>
      <c r="C162" s="95">
        <v>77.008928571428569</v>
      </c>
      <c r="D162" s="95">
        <v>378.34821428571428</v>
      </c>
      <c r="E162" s="95">
        <v>102.67857142857143</v>
      </c>
      <c r="F162" s="95">
        <v>120.53571428571428</v>
      </c>
      <c r="G162" s="95">
        <v>93.75</v>
      </c>
      <c r="H162" s="95">
        <v>285.71428571428572</v>
      </c>
      <c r="I162" s="95">
        <v>0</v>
      </c>
      <c r="J162" s="95">
        <v>0</v>
      </c>
      <c r="K162" s="95">
        <v>7.1428571428571432</v>
      </c>
      <c r="L162" s="95">
        <v>12.053571428571429</v>
      </c>
      <c r="M162" s="95">
        <v>4.7991071428571423</v>
      </c>
      <c r="N162" s="95">
        <v>13.28125</v>
      </c>
      <c r="O162" s="95">
        <v>0.22321428571428573</v>
      </c>
      <c r="P162" s="95">
        <v>0.22321428571428573</v>
      </c>
      <c r="Q162" s="95">
        <v>1133.9285714285713</v>
      </c>
      <c r="R162" s="95">
        <v>483.25892857142856</v>
      </c>
      <c r="S162" s="95">
        <v>140.625</v>
      </c>
      <c r="T162" s="95">
        <v>162.94642857142856</v>
      </c>
      <c r="U162" s="99">
        <v>0.2566964285714286</v>
      </c>
      <c r="V162" s="100"/>
    </row>
    <row r="163" spans="1:22" x14ac:dyDescent="0.25">
      <c r="A163" s="93" t="s">
        <v>348</v>
      </c>
      <c r="B163" s="10">
        <v>110</v>
      </c>
      <c r="C163" s="95">
        <v>130</v>
      </c>
      <c r="D163" s="95">
        <v>134</v>
      </c>
      <c r="E163" s="95">
        <v>5</v>
      </c>
      <c r="F163" s="95">
        <v>90</v>
      </c>
      <c r="G163" s="95"/>
      <c r="H163" s="95"/>
      <c r="I163" s="95"/>
      <c r="J163" s="95"/>
      <c r="K163" s="95"/>
      <c r="L163" s="95">
        <v>2</v>
      </c>
      <c r="M163" s="95"/>
      <c r="N163" s="95">
        <v>25</v>
      </c>
      <c r="O163" s="95"/>
      <c r="P163" s="95"/>
      <c r="Q163" s="95">
        <v>1004</v>
      </c>
      <c r="R163" s="95">
        <v>741</v>
      </c>
      <c r="S163" s="95">
        <v>71</v>
      </c>
      <c r="T163" s="95">
        <v>1</v>
      </c>
      <c r="U163" s="99">
        <v>1</v>
      </c>
      <c r="V163" s="100"/>
    </row>
    <row r="164" spans="1:22" x14ac:dyDescent="0.25">
      <c r="A164" s="93" t="s">
        <v>349</v>
      </c>
      <c r="B164" s="10">
        <v>910</v>
      </c>
      <c r="C164" s="95">
        <v>51.64835164835165</v>
      </c>
      <c r="D164" s="95">
        <v>239.56043956043956</v>
      </c>
      <c r="E164" s="95">
        <v>385.71428571428572</v>
      </c>
      <c r="F164" s="95">
        <v>103.2967032967033</v>
      </c>
      <c r="G164" s="95">
        <v>37.362637362637365</v>
      </c>
      <c r="H164" s="95">
        <v>0</v>
      </c>
      <c r="I164" s="95">
        <v>0</v>
      </c>
      <c r="J164" s="95">
        <v>0</v>
      </c>
      <c r="K164" s="95">
        <v>3.8461538461538458</v>
      </c>
      <c r="L164" s="95">
        <v>6.1538461538461533</v>
      </c>
      <c r="M164" s="95">
        <v>3.8461538461538458</v>
      </c>
      <c r="N164" s="95">
        <v>8.5714285714285712</v>
      </c>
      <c r="O164" s="95">
        <v>1.4285714285714286</v>
      </c>
      <c r="P164" s="95">
        <v>0.76923076923076916</v>
      </c>
      <c r="Q164" s="95">
        <v>1770.3296703296703</v>
      </c>
      <c r="R164" s="95">
        <v>292.30769230769232</v>
      </c>
      <c r="S164" s="95">
        <v>71.428571428571431</v>
      </c>
      <c r="T164" s="95">
        <v>124.17582417582418</v>
      </c>
      <c r="U164" s="99">
        <v>0.31868131868131866</v>
      </c>
      <c r="V164" s="100"/>
    </row>
    <row r="165" spans="1:22" x14ac:dyDescent="0.25">
      <c r="A165" s="93" t="s">
        <v>350</v>
      </c>
      <c r="B165" s="10">
        <v>899</v>
      </c>
      <c r="C165" s="95">
        <v>62.291434927697438</v>
      </c>
      <c r="D165" s="95">
        <v>345.93993325917688</v>
      </c>
      <c r="E165" s="95">
        <v>85.650723025583986</v>
      </c>
      <c r="F165" s="95">
        <v>113.45939933259177</v>
      </c>
      <c r="G165" s="95">
        <v>51.167964404894327</v>
      </c>
      <c r="H165" s="95">
        <v>0</v>
      </c>
      <c r="I165" s="95">
        <v>0</v>
      </c>
      <c r="J165" s="95">
        <v>0</v>
      </c>
      <c r="K165" s="95">
        <v>3.6707452725250276</v>
      </c>
      <c r="L165" s="95">
        <v>8.6763070077864288</v>
      </c>
      <c r="M165" s="95">
        <v>5.1167964404894324</v>
      </c>
      <c r="N165" s="95">
        <v>12.903225806451612</v>
      </c>
      <c r="O165" s="95">
        <v>1.1123470522803114</v>
      </c>
      <c r="P165" s="95">
        <v>1.5572858731924359</v>
      </c>
      <c r="Q165" s="95">
        <v>1091.2124582869856</v>
      </c>
      <c r="R165" s="95">
        <v>487.20800889877643</v>
      </c>
      <c r="S165" s="95">
        <v>170.18909899888766</v>
      </c>
      <c r="T165" s="95">
        <v>111.23470522803115</v>
      </c>
      <c r="U165" s="99">
        <v>0.30033370411568411</v>
      </c>
      <c r="V165" s="100"/>
    </row>
    <row r="166" spans="1:22" x14ac:dyDescent="0.25">
      <c r="A166" s="93" t="s">
        <v>351</v>
      </c>
      <c r="B166" s="10">
        <v>890</v>
      </c>
      <c r="C166" s="95">
        <v>67.415730337078656</v>
      </c>
      <c r="D166" s="95">
        <v>375.28089887640448</v>
      </c>
      <c r="E166" s="95">
        <v>34.831460674157306</v>
      </c>
      <c r="F166" s="95">
        <v>105.61797752808988</v>
      </c>
      <c r="G166" s="95">
        <v>44.943820224719097</v>
      </c>
      <c r="H166" s="95">
        <v>0</v>
      </c>
      <c r="I166" s="95">
        <v>0</v>
      </c>
      <c r="J166" s="95">
        <v>0</v>
      </c>
      <c r="K166" s="95">
        <v>4.1573033707865168</v>
      </c>
      <c r="L166" s="95">
        <v>10.449438202247192</v>
      </c>
      <c r="M166" s="95">
        <v>6.179775280898876</v>
      </c>
      <c r="N166" s="95">
        <v>13.707865168539325</v>
      </c>
      <c r="O166" s="95">
        <v>0.89887640449438211</v>
      </c>
      <c r="P166" s="95">
        <v>0.6741573033707865</v>
      </c>
      <c r="Q166" s="95">
        <v>979.77528089887642</v>
      </c>
      <c r="R166" s="95">
        <v>521.34831460674161</v>
      </c>
      <c r="S166" s="95">
        <v>185.3932584269663</v>
      </c>
      <c r="T166" s="95">
        <v>122.47191011235955</v>
      </c>
      <c r="U166" s="99">
        <v>0.29213483146067415</v>
      </c>
      <c r="V166" s="100"/>
    </row>
    <row r="167" spans="1:22" x14ac:dyDescent="0.25">
      <c r="A167" s="93" t="s">
        <v>352</v>
      </c>
      <c r="B167" s="10">
        <v>874</v>
      </c>
      <c r="C167" s="95">
        <v>34.324942791762012</v>
      </c>
      <c r="D167" s="95">
        <v>262.01372997711672</v>
      </c>
      <c r="E167" s="95">
        <v>14.874141876430206</v>
      </c>
      <c r="F167" s="95">
        <v>51.487414187643019</v>
      </c>
      <c r="G167" s="95">
        <v>22.883295194508008</v>
      </c>
      <c r="H167" s="95">
        <v>41.189931350114414</v>
      </c>
      <c r="I167" s="95">
        <v>0</v>
      </c>
      <c r="J167" s="95">
        <v>0</v>
      </c>
      <c r="K167" s="95">
        <v>0.91533180778032042</v>
      </c>
      <c r="L167" s="95">
        <v>4.3478260869565215</v>
      </c>
      <c r="M167" s="95">
        <v>1.2585812356979407</v>
      </c>
      <c r="N167" s="95">
        <v>10.755148741418765</v>
      </c>
      <c r="O167" s="95">
        <v>0.11441647597254005</v>
      </c>
      <c r="P167" s="95">
        <v>1.6018306636155606</v>
      </c>
      <c r="Q167" s="95">
        <v>1137.299771167048</v>
      </c>
      <c r="R167" s="95">
        <v>700.22883295194504</v>
      </c>
      <c r="S167" s="95">
        <v>110.98398169336384</v>
      </c>
      <c r="T167" s="95">
        <v>92.677345537757432</v>
      </c>
      <c r="U167" s="99">
        <v>-4.5766590389016017E-2</v>
      </c>
      <c r="V167" s="100"/>
    </row>
    <row r="168" spans="1:22" x14ac:dyDescent="0.25">
      <c r="A168" s="93" t="s">
        <v>353</v>
      </c>
      <c r="B168" s="10">
        <v>905</v>
      </c>
      <c r="C168" s="95">
        <v>30.939226519337016</v>
      </c>
      <c r="D168" s="95">
        <v>342.54143646408841</v>
      </c>
      <c r="E168" s="95">
        <v>58.563535911602209</v>
      </c>
      <c r="F168" s="95">
        <v>161.32596685082873</v>
      </c>
      <c r="G168" s="95">
        <v>55.248618784530386</v>
      </c>
      <c r="H168" s="95">
        <v>297.23756906077347</v>
      </c>
      <c r="I168" s="95">
        <v>0</v>
      </c>
      <c r="J168" s="95">
        <v>5.5248618784530388</v>
      </c>
      <c r="K168" s="95">
        <v>2.7624309392265194</v>
      </c>
      <c r="L168" s="95">
        <v>3.6464088397790051</v>
      </c>
      <c r="M168" s="95">
        <v>1.878453038674033</v>
      </c>
      <c r="N168" s="95">
        <v>9.1712707182320443</v>
      </c>
      <c r="O168" s="95">
        <v>0.5524861878453039</v>
      </c>
      <c r="P168" s="95">
        <v>0.44198895027624313</v>
      </c>
      <c r="Q168" s="95">
        <v>1243.0939226519336</v>
      </c>
      <c r="R168" s="95">
        <v>717.12707182320435</v>
      </c>
      <c r="S168" s="95">
        <v>142.54143646408841</v>
      </c>
      <c r="T168" s="95">
        <v>151.38121546961327</v>
      </c>
      <c r="U168" s="99">
        <v>0.287292817679558</v>
      </c>
      <c r="V168" s="100"/>
    </row>
    <row r="169" spans="1:22" x14ac:dyDescent="0.25">
      <c r="A169" s="93" t="s">
        <v>354</v>
      </c>
      <c r="B169" s="10">
        <v>878</v>
      </c>
      <c r="C169" s="95">
        <v>44.419134396355354</v>
      </c>
      <c r="D169" s="95">
        <v>407.74487471526197</v>
      </c>
      <c r="E169" s="95">
        <v>54.66970387243736</v>
      </c>
      <c r="F169" s="95">
        <v>157.1753986332574</v>
      </c>
      <c r="G169" s="95">
        <v>54.66970387243736</v>
      </c>
      <c r="H169" s="95">
        <v>0</v>
      </c>
      <c r="I169" s="95">
        <v>0</v>
      </c>
      <c r="J169" s="95">
        <v>0</v>
      </c>
      <c r="K169" s="95">
        <v>2.6195899772209565</v>
      </c>
      <c r="L169" s="95">
        <v>4.4419134396355355</v>
      </c>
      <c r="M169" s="95">
        <v>2.0501138952164011</v>
      </c>
      <c r="N169" s="95">
        <v>10.250569476082005</v>
      </c>
      <c r="O169" s="95">
        <v>0.45558086560364469</v>
      </c>
      <c r="P169" s="95">
        <v>0.45558086560364469</v>
      </c>
      <c r="Q169" s="95">
        <v>1231.2072892938497</v>
      </c>
      <c r="R169" s="95">
        <v>700.45558086560368</v>
      </c>
      <c r="S169" s="95">
        <v>156.03644646924829</v>
      </c>
      <c r="T169" s="95">
        <v>202.73348519362187</v>
      </c>
      <c r="U169" s="99">
        <v>0.34168564920273348</v>
      </c>
      <c r="V169" s="100"/>
    </row>
    <row r="170" spans="1:22" x14ac:dyDescent="0.25">
      <c r="A170" s="93" t="s">
        <v>355</v>
      </c>
      <c r="B170" s="10">
        <v>892</v>
      </c>
      <c r="C170" s="95">
        <v>38.116591928251118</v>
      </c>
      <c r="D170" s="95">
        <v>377.80269058295966</v>
      </c>
      <c r="E170" s="95">
        <v>102.01793721973094</v>
      </c>
      <c r="F170" s="95">
        <v>116.59192825112108</v>
      </c>
      <c r="G170" s="95">
        <v>61.659192825112108</v>
      </c>
      <c r="H170" s="95">
        <v>0</v>
      </c>
      <c r="I170" s="95">
        <v>0</v>
      </c>
      <c r="J170" s="95">
        <v>0</v>
      </c>
      <c r="K170" s="95">
        <v>2.8026905829596411</v>
      </c>
      <c r="L170" s="95">
        <v>3.5874439461883409</v>
      </c>
      <c r="M170" s="95">
        <v>1.905829596412556</v>
      </c>
      <c r="N170" s="95">
        <v>9.1928251121076219</v>
      </c>
      <c r="O170" s="95">
        <v>0.44843049327354262</v>
      </c>
      <c r="P170" s="95">
        <v>0.44843049327354262</v>
      </c>
      <c r="Q170" s="95">
        <v>1337.4439461883408</v>
      </c>
      <c r="R170" s="95">
        <v>664.7982062780269</v>
      </c>
      <c r="S170" s="95">
        <v>145.73991031390133</v>
      </c>
      <c r="T170" s="95">
        <v>186.09865470852017</v>
      </c>
      <c r="U170" s="99">
        <v>0.2914798206278027</v>
      </c>
      <c r="V170" s="100"/>
    </row>
    <row r="171" spans="1:22" x14ac:dyDescent="0.25">
      <c r="A171" s="93" t="s">
        <v>356</v>
      </c>
      <c r="B171" s="10">
        <v>898</v>
      </c>
      <c r="C171" s="95">
        <v>97.995545657015583</v>
      </c>
      <c r="D171" s="95">
        <v>113.58574610244989</v>
      </c>
      <c r="E171" s="95">
        <v>22.271714922048996</v>
      </c>
      <c r="F171" s="95">
        <v>315.14476614699333</v>
      </c>
      <c r="G171" s="95">
        <v>31.180400890868597</v>
      </c>
      <c r="H171" s="95">
        <v>0</v>
      </c>
      <c r="I171" s="95">
        <v>0</v>
      </c>
      <c r="J171" s="95">
        <v>0</v>
      </c>
      <c r="K171" s="95">
        <v>12.02672605790646</v>
      </c>
      <c r="L171" s="95">
        <v>2.7839643652561246</v>
      </c>
      <c r="M171" s="95">
        <v>1.6703786191536747</v>
      </c>
      <c r="N171" s="95">
        <v>18.151447661469934</v>
      </c>
      <c r="O171" s="95">
        <v>1.5590200445434297</v>
      </c>
      <c r="P171" s="95">
        <v>5.3452115812917596</v>
      </c>
      <c r="Q171" s="95">
        <v>711.58129175946544</v>
      </c>
      <c r="R171" s="95">
        <v>502.22717149220489</v>
      </c>
      <c r="S171" s="95">
        <v>61.247216035634743</v>
      </c>
      <c r="T171" s="95">
        <v>-18.930957683741649</v>
      </c>
      <c r="U171" s="99">
        <v>0.57906458797327398</v>
      </c>
      <c r="V171" s="100"/>
    </row>
    <row r="172" spans="1:22" x14ac:dyDescent="0.25">
      <c r="A172" s="93" t="s">
        <v>357</v>
      </c>
      <c r="B172" s="10">
        <v>905</v>
      </c>
      <c r="C172" s="95">
        <v>125.96685082872928</v>
      </c>
      <c r="D172" s="95">
        <v>212.15469613259668</v>
      </c>
      <c r="E172" s="95">
        <v>36.464088397790057</v>
      </c>
      <c r="F172" s="95">
        <v>260.77348066298345</v>
      </c>
      <c r="G172" s="95">
        <v>30.939226519337016</v>
      </c>
      <c r="H172" s="95">
        <v>0</v>
      </c>
      <c r="I172" s="95">
        <v>0</v>
      </c>
      <c r="J172" s="95">
        <v>0</v>
      </c>
      <c r="K172" s="95">
        <v>17.237569060773481</v>
      </c>
      <c r="L172" s="95">
        <v>2.7624309392265194</v>
      </c>
      <c r="M172" s="95">
        <v>1.7679558011049725</v>
      </c>
      <c r="N172" s="95">
        <v>34.033149171270715</v>
      </c>
      <c r="O172" s="95">
        <v>1.1049723756906078</v>
      </c>
      <c r="P172" s="95">
        <v>5.4143646408839778</v>
      </c>
      <c r="Q172" s="95">
        <v>788.95027624309387</v>
      </c>
      <c r="R172" s="95">
        <v>469.61325966850825</v>
      </c>
      <c r="S172" s="95">
        <v>99.447513812154696</v>
      </c>
      <c r="T172" s="95">
        <v>33.149171270718234</v>
      </c>
      <c r="U172" s="99">
        <v>0.51933701657458564</v>
      </c>
      <c r="V172" s="100"/>
    </row>
    <row r="173" spans="1:22" x14ac:dyDescent="0.25">
      <c r="A173" s="93" t="s">
        <v>358</v>
      </c>
      <c r="B173" s="10">
        <v>908</v>
      </c>
      <c r="C173" s="95">
        <v>111.23348017621144</v>
      </c>
      <c r="D173" s="95">
        <v>167.40088105726872</v>
      </c>
      <c r="E173" s="95">
        <v>24.229074889867842</v>
      </c>
      <c r="F173" s="95">
        <v>314.97797356828193</v>
      </c>
      <c r="G173" s="95">
        <v>23.127753303964756</v>
      </c>
      <c r="H173" s="95">
        <v>527.53303964757708</v>
      </c>
      <c r="I173" s="95">
        <v>320.48458149779736</v>
      </c>
      <c r="J173" s="95">
        <v>0</v>
      </c>
      <c r="K173" s="95">
        <v>18.281938325991192</v>
      </c>
      <c r="L173" s="95">
        <v>2.7533039647577091</v>
      </c>
      <c r="M173" s="95">
        <v>1.8722466960352422</v>
      </c>
      <c r="N173" s="95">
        <v>28.854625550660792</v>
      </c>
      <c r="O173" s="95">
        <v>0.88105726872246704</v>
      </c>
      <c r="P173" s="95">
        <v>4.9559471365638768</v>
      </c>
      <c r="Q173" s="95">
        <v>709.25110132158591</v>
      </c>
      <c r="R173" s="95">
        <v>462.55506607929516</v>
      </c>
      <c r="S173" s="95">
        <v>78.193832599118934</v>
      </c>
      <c r="T173" s="95">
        <v>12.114537444933921</v>
      </c>
      <c r="U173" s="99">
        <v>0.5506607929515418</v>
      </c>
      <c r="V173" s="100"/>
    </row>
    <row r="174" spans="1:22" x14ac:dyDescent="0.25">
      <c r="A174" s="93" t="s">
        <v>359</v>
      </c>
      <c r="B174" s="10">
        <v>911</v>
      </c>
      <c r="C174" s="95">
        <v>119.64873765093304</v>
      </c>
      <c r="D174" s="95">
        <v>185.51042810098792</v>
      </c>
      <c r="E174" s="95">
        <v>29.637760702524698</v>
      </c>
      <c r="F174" s="95">
        <v>290.88913282107575</v>
      </c>
      <c r="G174" s="95">
        <v>36.223929747530185</v>
      </c>
      <c r="H174" s="95">
        <v>434.6871569703622</v>
      </c>
      <c r="I174" s="95">
        <v>0</v>
      </c>
      <c r="J174" s="95">
        <v>0</v>
      </c>
      <c r="K174" s="95">
        <v>20.307354555433587</v>
      </c>
      <c r="L174" s="95">
        <v>2.8540065861690449</v>
      </c>
      <c r="M174" s="95">
        <v>2.085620197585071</v>
      </c>
      <c r="N174" s="95">
        <v>31.833150384193193</v>
      </c>
      <c r="O174" s="95">
        <v>0.87815587266739847</v>
      </c>
      <c r="P174" s="95">
        <v>5.378704720087816</v>
      </c>
      <c r="Q174" s="95">
        <v>739.84632272228316</v>
      </c>
      <c r="R174" s="95">
        <v>463.22722283205269</v>
      </c>
      <c r="S174" s="95">
        <v>86.717892425905589</v>
      </c>
      <c r="T174" s="95">
        <v>20.856201975850713</v>
      </c>
      <c r="U174" s="99">
        <v>0.46103183315038415</v>
      </c>
      <c r="V174" s="100"/>
    </row>
    <row r="175" spans="1:22" x14ac:dyDescent="0.25">
      <c r="A175" s="93" t="s">
        <v>360</v>
      </c>
      <c r="B175" s="10">
        <v>390</v>
      </c>
      <c r="C175" s="95">
        <v>145</v>
      </c>
      <c r="D175" s="95">
        <v>193</v>
      </c>
      <c r="E175" s="95">
        <v>40</v>
      </c>
      <c r="F175" s="95">
        <v>285</v>
      </c>
      <c r="G175" s="95"/>
      <c r="H175" s="95"/>
      <c r="I175" s="95"/>
      <c r="J175" s="95"/>
      <c r="K175" s="95"/>
      <c r="L175" s="95">
        <v>3.1</v>
      </c>
      <c r="M175" s="95"/>
      <c r="N175" s="95">
        <v>33.9</v>
      </c>
      <c r="O175" s="95"/>
      <c r="P175" s="95"/>
      <c r="Q175" s="95">
        <v>707</v>
      </c>
      <c r="R175" s="95">
        <v>430</v>
      </c>
      <c r="S175" s="95">
        <v>42</v>
      </c>
      <c r="T175" s="95">
        <v>75</v>
      </c>
      <c r="U175" s="99">
        <v>3.35</v>
      </c>
      <c r="V175" s="100"/>
    </row>
    <row r="176" spans="1:22" x14ac:dyDescent="0.25">
      <c r="A176" s="93" t="s">
        <v>361</v>
      </c>
      <c r="B176" s="10">
        <v>200</v>
      </c>
      <c r="C176" s="95">
        <v>120</v>
      </c>
      <c r="D176" s="95">
        <v>179</v>
      </c>
      <c r="E176" s="95">
        <v>30</v>
      </c>
      <c r="F176" s="95">
        <v>280</v>
      </c>
      <c r="G176" s="95"/>
      <c r="H176" s="95"/>
      <c r="I176" s="95"/>
      <c r="J176" s="95"/>
      <c r="K176" s="95"/>
      <c r="L176" s="95">
        <v>3</v>
      </c>
      <c r="M176" s="95"/>
      <c r="N176" s="95">
        <v>32.799999999999997</v>
      </c>
      <c r="O176" s="95"/>
      <c r="P176" s="95"/>
      <c r="Q176" s="95">
        <v>763</v>
      </c>
      <c r="R176" s="95">
        <v>492</v>
      </c>
      <c r="S176" s="95">
        <v>52</v>
      </c>
      <c r="T176" s="95">
        <v>30</v>
      </c>
      <c r="U176" s="99">
        <v>2.4</v>
      </c>
      <c r="V176" s="100"/>
    </row>
    <row r="177" spans="1:22" x14ac:dyDescent="0.25">
      <c r="A177" s="93" t="s">
        <v>362</v>
      </c>
      <c r="B177" s="10">
        <v>830</v>
      </c>
      <c r="C177" s="95">
        <v>120</v>
      </c>
      <c r="D177" s="95">
        <v>183</v>
      </c>
      <c r="E177" s="95">
        <v>40</v>
      </c>
      <c r="F177" s="95">
        <v>300</v>
      </c>
      <c r="G177" s="95"/>
      <c r="H177" s="95"/>
      <c r="I177" s="95"/>
      <c r="J177" s="95"/>
      <c r="K177" s="95"/>
      <c r="L177" s="95">
        <v>3</v>
      </c>
      <c r="M177" s="95"/>
      <c r="N177" s="95">
        <v>27</v>
      </c>
      <c r="O177" s="95"/>
      <c r="P177" s="95"/>
      <c r="Q177" s="95">
        <v>698</v>
      </c>
      <c r="R177" s="95">
        <v>449</v>
      </c>
      <c r="S177" s="95">
        <v>66</v>
      </c>
      <c r="T177" s="95">
        <v>47</v>
      </c>
      <c r="U177" s="99">
        <v>3.8</v>
      </c>
      <c r="V177" s="100"/>
    </row>
    <row r="178" spans="1:22" x14ac:dyDescent="0.25">
      <c r="A178" s="93" t="s">
        <v>363</v>
      </c>
      <c r="B178" s="10">
        <v>928</v>
      </c>
      <c r="C178" s="95">
        <v>74.353448275862064</v>
      </c>
      <c r="D178" s="95">
        <v>220.90517241379308</v>
      </c>
      <c r="E178" s="95">
        <v>471.98275862068965</v>
      </c>
      <c r="F178" s="95">
        <v>59.267241379310342</v>
      </c>
      <c r="G178" s="95">
        <v>0</v>
      </c>
      <c r="H178" s="95">
        <v>0</v>
      </c>
      <c r="I178" s="95">
        <v>0</v>
      </c>
      <c r="J178" s="95">
        <v>0</v>
      </c>
      <c r="K178" s="95">
        <v>14.655172413793103</v>
      </c>
      <c r="L178" s="95">
        <v>8.512931034482758</v>
      </c>
      <c r="M178" s="95">
        <v>3.4482758620689657</v>
      </c>
      <c r="N178" s="95">
        <v>6.25</v>
      </c>
      <c r="O178" s="95">
        <v>0</v>
      </c>
      <c r="P178" s="95">
        <v>0</v>
      </c>
      <c r="Q178" s="95">
        <v>1910.5603448275861</v>
      </c>
      <c r="R178" s="95">
        <v>165.94827586206895</v>
      </c>
      <c r="S178" s="95">
        <v>61.422413793103445</v>
      </c>
      <c r="T178" s="95">
        <v>115.30172413793103</v>
      </c>
      <c r="U178" s="99">
        <v>0.37715517241379304</v>
      </c>
      <c r="V178" s="100"/>
    </row>
    <row r="179" spans="1:22" x14ac:dyDescent="0.25">
      <c r="A179" s="93" t="s">
        <v>364</v>
      </c>
      <c r="B179" s="10">
        <v>927</v>
      </c>
      <c r="C179" s="95">
        <v>88.457389428263212</v>
      </c>
      <c r="D179" s="95">
        <v>106.79611650485437</v>
      </c>
      <c r="E179" s="95">
        <v>60.409924487594388</v>
      </c>
      <c r="F179" s="95">
        <v>245.95469255663428</v>
      </c>
      <c r="G179" s="95">
        <v>24.811218985976268</v>
      </c>
      <c r="H179" s="95">
        <v>0</v>
      </c>
      <c r="I179" s="95">
        <v>0</v>
      </c>
      <c r="J179" s="95">
        <v>0</v>
      </c>
      <c r="K179" s="95">
        <v>4.4228694714131604</v>
      </c>
      <c r="L179" s="95">
        <v>2.8047464940668823</v>
      </c>
      <c r="M179" s="95">
        <v>3.1283710895361376</v>
      </c>
      <c r="N179" s="95">
        <v>0</v>
      </c>
      <c r="O179" s="95">
        <v>0</v>
      </c>
      <c r="P179" s="95">
        <v>0</v>
      </c>
      <c r="Q179" s="95">
        <v>888.8888888888888</v>
      </c>
      <c r="R179" s="95">
        <v>504.85436893203882</v>
      </c>
      <c r="S179" s="95">
        <v>75.512405609492987</v>
      </c>
      <c r="T179" s="95">
        <v>-32.362459546925564</v>
      </c>
      <c r="U179" s="99">
        <v>0.46386192017259975</v>
      </c>
      <c r="V179" s="100"/>
    </row>
    <row r="180" spans="1:22" x14ac:dyDescent="0.25">
      <c r="A180" s="93" t="s">
        <v>365</v>
      </c>
      <c r="B180" s="10">
        <v>866</v>
      </c>
      <c r="C180" s="95">
        <v>15.011547344110854</v>
      </c>
      <c r="D180" s="95">
        <v>100.46189376443418</v>
      </c>
      <c r="E180" s="95">
        <v>43.879907621247114</v>
      </c>
      <c r="F180" s="95">
        <v>24.249422632794456</v>
      </c>
      <c r="G180" s="95">
        <v>11.547344110854503</v>
      </c>
      <c r="H180" s="95">
        <v>138.56812933025404</v>
      </c>
      <c r="I180" s="95">
        <v>28.868360277136258</v>
      </c>
      <c r="J180" s="95">
        <v>6.9284064665127021</v>
      </c>
      <c r="K180" s="95">
        <v>0.3464203233256351</v>
      </c>
      <c r="L180" s="95">
        <v>3.3487297921478061</v>
      </c>
      <c r="M180" s="95">
        <v>1.1547344110854503</v>
      </c>
      <c r="N180" s="95">
        <v>4.1570438799076213</v>
      </c>
      <c r="O180" s="95">
        <v>0.11547344110854504</v>
      </c>
      <c r="P180" s="95">
        <v>0.57736720554272514</v>
      </c>
      <c r="Q180" s="95">
        <v>1215.9353348729792</v>
      </c>
      <c r="R180" s="95">
        <v>458.42956120092379</v>
      </c>
      <c r="S180" s="95">
        <v>95.842956120092381</v>
      </c>
      <c r="T180" s="95">
        <v>-32.33256351039261</v>
      </c>
      <c r="U180" s="99">
        <v>0.39260969976905313</v>
      </c>
      <c r="V180" s="100"/>
    </row>
    <row r="181" spans="1:22" x14ac:dyDescent="0.25">
      <c r="A181" s="93" t="s">
        <v>366</v>
      </c>
      <c r="B181" s="10">
        <v>874</v>
      </c>
      <c r="C181" s="95">
        <v>16.018306636155607</v>
      </c>
      <c r="D181" s="95">
        <v>100.68649885583524</v>
      </c>
      <c r="E181" s="95">
        <v>43.478260869565219</v>
      </c>
      <c r="F181" s="95">
        <v>21.739130434782609</v>
      </c>
      <c r="G181" s="95">
        <v>13.729977116704806</v>
      </c>
      <c r="H181" s="95">
        <v>138.44393592677346</v>
      </c>
      <c r="I181" s="95">
        <v>0</v>
      </c>
      <c r="J181" s="95">
        <v>6.8649885583524028</v>
      </c>
      <c r="K181" s="95">
        <v>0.34324942791762014</v>
      </c>
      <c r="L181" s="95">
        <v>3.2036613272311212</v>
      </c>
      <c r="M181" s="95">
        <v>1.1441647597254005</v>
      </c>
      <c r="N181" s="95">
        <v>3.6613272311212817</v>
      </c>
      <c r="O181" s="95">
        <v>0.11441647597254005</v>
      </c>
      <c r="P181" s="95">
        <v>0.45766590389016021</v>
      </c>
      <c r="Q181" s="95">
        <v>1215.1029748283752</v>
      </c>
      <c r="R181" s="95">
        <v>739.13043478260875</v>
      </c>
      <c r="S181" s="95">
        <v>123.56979405034325</v>
      </c>
      <c r="T181" s="95">
        <v>-73.226544622425635</v>
      </c>
      <c r="U181" s="99">
        <v>-0.27459954233409611</v>
      </c>
      <c r="V181" s="100"/>
    </row>
    <row r="182" spans="1:22" x14ac:dyDescent="0.25">
      <c r="A182" s="93" t="s">
        <v>367</v>
      </c>
      <c r="B182" s="10">
        <v>899</v>
      </c>
      <c r="C182" s="95">
        <v>17.797552836484982</v>
      </c>
      <c r="D182" s="95">
        <v>675.19466073414901</v>
      </c>
      <c r="E182" s="95">
        <v>41.156840934371523</v>
      </c>
      <c r="F182" s="95">
        <v>12.235817575083425</v>
      </c>
      <c r="G182" s="95">
        <v>1.1123470522803114</v>
      </c>
      <c r="H182" s="95">
        <v>47.830923248053395</v>
      </c>
      <c r="I182" s="95">
        <v>0</v>
      </c>
      <c r="J182" s="95">
        <v>0</v>
      </c>
      <c r="K182" s="95">
        <v>0.44493882091212461</v>
      </c>
      <c r="L182" s="95">
        <v>5.1167964404894324</v>
      </c>
      <c r="M182" s="95">
        <v>0.44493882091212461</v>
      </c>
      <c r="N182" s="95">
        <v>1.7797552836484984</v>
      </c>
      <c r="O182" s="95">
        <v>0.11123470522803115</v>
      </c>
      <c r="P182" s="95">
        <v>0.55617352614015569</v>
      </c>
      <c r="Q182" s="95">
        <v>1253.6151279199109</v>
      </c>
      <c r="R182" s="95">
        <v>347.05228031145714</v>
      </c>
      <c r="S182" s="95">
        <v>490.54505005561737</v>
      </c>
      <c r="T182" s="95">
        <v>105.67296996662958</v>
      </c>
      <c r="U182" s="99">
        <v>0.12235817575083426</v>
      </c>
      <c r="V182" s="100"/>
    </row>
    <row r="183" spans="1:22" x14ac:dyDescent="0.25">
      <c r="A183" s="93" t="s">
        <v>368</v>
      </c>
      <c r="B183" s="10">
        <v>892</v>
      </c>
      <c r="C183" s="95">
        <v>69.506726457399097</v>
      </c>
      <c r="D183" s="95">
        <v>207.39910313901345</v>
      </c>
      <c r="E183" s="95">
        <v>42.600896860986545</v>
      </c>
      <c r="F183" s="95">
        <v>78.47533632286995</v>
      </c>
      <c r="G183" s="95">
        <v>30.269058295964125</v>
      </c>
      <c r="H183" s="95">
        <v>356.50224215246635</v>
      </c>
      <c r="I183" s="95">
        <v>103.1390134529148</v>
      </c>
      <c r="J183" s="95">
        <v>10.089686098654708</v>
      </c>
      <c r="K183" s="95">
        <v>1.3452914798206277</v>
      </c>
      <c r="L183" s="95">
        <v>9.4170403587443943</v>
      </c>
      <c r="M183" s="95">
        <v>4.1479820627802688</v>
      </c>
      <c r="N183" s="95">
        <v>13.452914798206278</v>
      </c>
      <c r="O183" s="95">
        <v>3.2511210762331837</v>
      </c>
      <c r="P183" s="95">
        <v>2.9147982062780269</v>
      </c>
      <c r="Q183" s="95">
        <v>1088.5650224215246</v>
      </c>
      <c r="R183" s="95">
        <v>619.95515695067263</v>
      </c>
      <c r="S183" s="95">
        <v>109.86547085201794</v>
      </c>
      <c r="T183" s="95">
        <v>40.358744394618832</v>
      </c>
      <c r="U183" s="99">
        <v>0.36995515695067266</v>
      </c>
      <c r="V183" s="100"/>
    </row>
    <row r="184" spans="1:22" x14ac:dyDescent="0.25">
      <c r="A184" s="93" t="s">
        <v>369</v>
      </c>
      <c r="B184" s="10">
        <v>893</v>
      </c>
      <c r="C184" s="95">
        <v>72.788353863381857</v>
      </c>
      <c r="D184" s="95">
        <v>234.04255319148936</v>
      </c>
      <c r="E184" s="95">
        <v>43.673012318029116</v>
      </c>
      <c r="F184" s="95">
        <v>82.866741321388574</v>
      </c>
      <c r="G184" s="95">
        <v>35.834266517357221</v>
      </c>
      <c r="H184" s="95">
        <v>398.65621500559911</v>
      </c>
      <c r="I184" s="95">
        <v>0</v>
      </c>
      <c r="J184" s="95">
        <v>0</v>
      </c>
      <c r="K184" s="95">
        <v>1.3437849944008957</v>
      </c>
      <c r="L184" s="95">
        <v>10.302351623740201</v>
      </c>
      <c r="M184" s="95">
        <v>4.2553191489361701</v>
      </c>
      <c r="N184" s="95">
        <v>14.109742441209406</v>
      </c>
      <c r="O184" s="95">
        <v>2.6875699888017914</v>
      </c>
      <c r="P184" s="95">
        <v>2.3516237402015676</v>
      </c>
      <c r="Q184" s="95">
        <v>1085.1063829787233</v>
      </c>
      <c r="R184" s="95">
        <v>610.30235162374015</v>
      </c>
      <c r="S184" s="95">
        <v>117.58118701007838</v>
      </c>
      <c r="T184" s="95">
        <v>59.350503919372898</v>
      </c>
      <c r="U184" s="99">
        <v>0.41433370660694285</v>
      </c>
      <c r="V184" s="100"/>
    </row>
    <row r="185" spans="1:22" x14ac:dyDescent="0.25">
      <c r="A185" s="93" t="s">
        <v>370</v>
      </c>
      <c r="B185" s="10">
        <v>443</v>
      </c>
      <c r="C185" s="95">
        <v>66</v>
      </c>
      <c r="D185" s="95">
        <v>216</v>
      </c>
      <c r="E185" s="95">
        <v>36</v>
      </c>
      <c r="F185" s="95">
        <v>93</v>
      </c>
      <c r="G185" s="95"/>
      <c r="H185" s="95">
        <v>418</v>
      </c>
      <c r="I185" s="95">
        <v>118</v>
      </c>
      <c r="J185" s="95">
        <v>9</v>
      </c>
      <c r="K185" s="95">
        <v>0.5</v>
      </c>
      <c r="L185" s="95">
        <v>9.4</v>
      </c>
      <c r="M185" s="95">
        <v>4</v>
      </c>
      <c r="N185" s="95">
        <v>12.5</v>
      </c>
      <c r="O185" s="95">
        <v>2</v>
      </c>
      <c r="P185" s="95">
        <v>2.2999999999999998</v>
      </c>
      <c r="Q185" s="95">
        <v>1064</v>
      </c>
      <c r="R185" s="95">
        <v>636</v>
      </c>
      <c r="S185" s="95">
        <v>96</v>
      </c>
      <c r="T185" s="95">
        <v>56</v>
      </c>
      <c r="U185" s="99">
        <v>0.6</v>
      </c>
      <c r="V185" s="100"/>
    </row>
    <row r="186" spans="1:22" x14ac:dyDescent="0.25">
      <c r="A186" s="93" t="s">
        <v>371</v>
      </c>
      <c r="B186" s="10">
        <v>423</v>
      </c>
      <c r="C186" s="95">
        <v>56</v>
      </c>
      <c r="D186" s="95">
        <v>196</v>
      </c>
      <c r="E186" s="95">
        <v>38</v>
      </c>
      <c r="F186" s="95">
        <v>98</v>
      </c>
      <c r="G186" s="95">
        <v>16</v>
      </c>
      <c r="H186" s="95">
        <v>446</v>
      </c>
      <c r="I186" s="95">
        <v>121</v>
      </c>
      <c r="J186" s="95">
        <v>7</v>
      </c>
      <c r="K186" s="95">
        <v>0.3</v>
      </c>
      <c r="L186" s="95">
        <v>7.8</v>
      </c>
      <c r="M186" s="95">
        <v>3.7</v>
      </c>
      <c r="N186" s="95">
        <v>13.3</v>
      </c>
      <c r="O186" s="95">
        <v>2.5</v>
      </c>
      <c r="P186" s="95">
        <v>2.1</v>
      </c>
      <c r="Q186" s="95">
        <v>1069</v>
      </c>
      <c r="R186" s="95">
        <v>639</v>
      </c>
      <c r="S186" s="95">
        <v>92</v>
      </c>
      <c r="T186" s="95">
        <v>41</v>
      </c>
      <c r="U186" s="99">
        <v>0.6</v>
      </c>
      <c r="V186" s="100"/>
    </row>
    <row r="187" spans="1:22" x14ac:dyDescent="0.25">
      <c r="A187" s="93" t="s">
        <v>372</v>
      </c>
      <c r="B187" s="10">
        <v>900</v>
      </c>
      <c r="C187" s="95">
        <v>64.444444444444443</v>
      </c>
      <c r="D187" s="95">
        <v>215.55555555555554</v>
      </c>
      <c r="E187" s="95">
        <v>56.666666666666664</v>
      </c>
      <c r="F187" s="95">
        <v>90</v>
      </c>
      <c r="G187" s="95">
        <v>7.7777777777777777</v>
      </c>
      <c r="H187" s="95">
        <v>0</v>
      </c>
      <c r="I187" s="95">
        <v>0</v>
      </c>
      <c r="J187" s="95">
        <v>11.111111111111111</v>
      </c>
      <c r="K187" s="95">
        <v>2.1111111111111112</v>
      </c>
      <c r="L187" s="95">
        <v>4.666666666666667</v>
      </c>
      <c r="M187" s="95">
        <v>3.2222222222222219</v>
      </c>
      <c r="N187" s="95">
        <v>1.4444444444444444</v>
      </c>
      <c r="O187" s="95">
        <v>0</v>
      </c>
      <c r="P187" s="95">
        <v>1.3333333333333333</v>
      </c>
      <c r="Q187" s="95">
        <v>1102.2222222222222</v>
      </c>
      <c r="R187" s="95">
        <v>507.77777777777777</v>
      </c>
      <c r="S187" s="95">
        <v>106.66666666666666</v>
      </c>
      <c r="T187" s="95">
        <v>46.666666666666664</v>
      </c>
      <c r="U187" s="99">
        <v>0.27777777777777779</v>
      </c>
      <c r="V187" s="100"/>
    </row>
    <row r="188" spans="1:22" x14ac:dyDescent="0.25">
      <c r="A188" s="93" t="s">
        <v>373</v>
      </c>
      <c r="B188" s="10">
        <v>882</v>
      </c>
      <c r="C188" s="95">
        <v>47.61904761904762</v>
      </c>
      <c r="D188" s="95">
        <v>221.08843537414967</v>
      </c>
      <c r="E188" s="95">
        <v>34.013605442176868</v>
      </c>
      <c r="F188" s="95">
        <v>88.435374149659864</v>
      </c>
      <c r="G188" s="95">
        <v>2.2675736961451247</v>
      </c>
      <c r="H188" s="95">
        <v>462.58503401360542</v>
      </c>
      <c r="I188" s="95">
        <v>0</v>
      </c>
      <c r="J188" s="95">
        <v>0</v>
      </c>
      <c r="K188" s="95">
        <v>0.68027210884353739</v>
      </c>
      <c r="L188" s="95">
        <v>6.9160997732426299</v>
      </c>
      <c r="M188" s="95">
        <v>1.9274376417233559</v>
      </c>
      <c r="N188" s="95">
        <v>3.8548752834467117</v>
      </c>
      <c r="O188" s="95">
        <v>0.45351473922902497</v>
      </c>
      <c r="P188" s="95">
        <v>0.56689342403628118</v>
      </c>
      <c r="Q188" s="95">
        <v>1089.5691609977325</v>
      </c>
      <c r="R188" s="95">
        <v>597.50566893424036</v>
      </c>
      <c r="S188" s="95">
        <v>120.18140589569161</v>
      </c>
      <c r="T188" s="95">
        <v>35.147392290249435</v>
      </c>
      <c r="U188" s="99">
        <v>0.49886621315192742</v>
      </c>
      <c r="V188" s="100"/>
    </row>
    <row r="189" spans="1:22" x14ac:dyDescent="0.25">
      <c r="A189" s="93" t="s">
        <v>374</v>
      </c>
      <c r="B189" s="10">
        <v>889</v>
      </c>
      <c r="C189" s="95">
        <v>62.99212598425197</v>
      </c>
      <c r="D189" s="95">
        <v>159.73003374578178</v>
      </c>
      <c r="E189" s="95">
        <v>59.617547806524186</v>
      </c>
      <c r="F189" s="95">
        <v>77.615298087739035</v>
      </c>
      <c r="G189" s="95">
        <v>51.74353205849269</v>
      </c>
      <c r="H189" s="95">
        <v>285.71428571428572</v>
      </c>
      <c r="I189" s="95">
        <v>0</v>
      </c>
      <c r="J189" s="95">
        <v>0</v>
      </c>
      <c r="K189" s="95">
        <v>1.9122609673790776</v>
      </c>
      <c r="L189" s="95">
        <v>7.4240719910011244</v>
      </c>
      <c r="M189" s="95">
        <v>3.4870641169853767</v>
      </c>
      <c r="N189" s="95">
        <v>8.0989876265466823</v>
      </c>
      <c r="O189" s="95">
        <v>1.124859392575928</v>
      </c>
      <c r="P189" s="95">
        <v>1.6872890888638921</v>
      </c>
      <c r="Q189" s="95">
        <v>1115.8605174353206</v>
      </c>
      <c r="R189" s="95">
        <v>556.80539932508441</v>
      </c>
      <c r="S189" s="95">
        <v>94.488188976377955</v>
      </c>
      <c r="T189" s="95">
        <v>6.7491563554555682</v>
      </c>
      <c r="U189" s="99">
        <v>0.26996625421822273</v>
      </c>
      <c r="V189" s="100"/>
    </row>
    <row r="190" spans="1:22" x14ac:dyDescent="0.25">
      <c r="A190" s="93" t="s">
        <v>375</v>
      </c>
      <c r="B190" s="10">
        <v>872</v>
      </c>
      <c r="C190" s="95">
        <v>51.605504587155963</v>
      </c>
      <c r="D190" s="95">
        <v>163.99082568807339</v>
      </c>
      <c r="E190" s="95">
        <v>32.110091743119263</v>
      </c>
      <c r="F190" s="95">
        <v>71.100917431192656</v>
      </c>
      <c r="G190" s="95">
        <v>16.055045871559631</v>
      </c>
      <c r="H190" s="95">
        <v>313.07339449541286</v>
      </c>
      <c r="I190" s="95">
        <v>94.036697247706428</v>
      </c>
      <c r="J190" s="95">
        <v>11.467889908256881</v>
      </c>
      <c r="K190" s="95">
        <v>1.7201834862385321</v>
      </c>
      <c r="L190" s="95">
        <v>6.192660550458716</v>
      </c>
      <c r="M190" s="95">
        <v>3.8990825688073394</v>
      </c>
      <c r="N190" s="95">
        <v>7.7981651376146788</v>
      </c>
      <c r="O190" s="95">
        <v>0.68807339449541283</v>
      </c>
      <c r="P190" s="95">
        <v>1.1467889908256881</v>
      </c>
      <c r="Q190" s="95">
        <v>1097.4770642201836</v>
      </c>
      <c r="R190" s="95">
        <v>594.03669724770646</v>
      </c>
      <c r="S190" s="95">
        <v>99.77064220183486</v>
      </c>
      <c r="T190" s="95">
        <v>3.4403669724770642</v>
      </c>
      <c r="U190" s="99">
        <v>0.34403669724770641</v>
      </c>
      <c r="V190" s="100"/>
    </row>
    <row r="191" spans="1:22" x14ac:dyDescent="0.25">
      <c r="A191" s="93" t="s">
        <v>376</v>
      </c>
      <c r="B191" s="10">
        <v>540</v>
      </c>
      <c r="C191" s="95">
        <v>21</v>
      </c>
      <c r="D191" s="95">
        <v>89</v>
      </c>
      <c r="E191" s="95">
        <v>40</v>
      </c>
      <c r="F191" s="95">
        <v>80</v>
      </c>
      <c r="G191" s="95">
        <v>5</v>
      </c>
      <c r="H191" s="95"/>
      <c r="I191" s="95"/>
      <c r="J191" s="95"/>
      <c r="K191" s="95"/>
      <c r="L191" s="95">
        <v>2.5</v>
      </c>
      <c r="M191" s="95"/>
      <c r="N191" s="95">
        <v>5.0999999999999996</v>
      </c>
      <c r="O191" s="95"/>
      <c r="P191" s="95"/>
      <c r="Q191" s="95">
        <v>1122</v>
      </c>
      <c r="R191" s="95">
        <v>564</v>
      </c>
      <c r="S191" s="95">
        <v>62</v>
      </c>
      <c r="T191" s="95">
        <v>-25</v>
      </c>
      <c r="U191" s="99">
        <v>0.75</v>
      </c>
      <c r="V191" s="100"/>
    </row>
    <row r="192" spans="1:22" x14ac:dyDescent="0.25">
      <c r="A192" s="93"/>
      <c r="B192" s="9" t="s">
        <v>205</v>
      </c>
      <c r="C192" s="9" t="s">
        <v>206</v>
      </c>
      <c r="D192" s="9" t="s">
        <v>207</v>
      </c>
      <c r="E192" s="9" t="s">
        <v>208</v>
      </c>
      <c r="F192" s="9" t="s">
        <v>209</v>
      </c>
      <c r="G192" s="9" t="s">
        <v>210</v>
      </c>
      <c r="H192" s="9" t="s">
        <v>211</v>
      </c>
      <c r="I192" s="9" t="s">
        <v>212</v>
      </c>
      <c r="J192" s="9" t="s">
        <v>213</v>
      </c>
      <c r="K192" s="96" t="s">
        <v>214</v>
      </c>
      <c r="L192" s="96" t="s">
        <v>215</v>
      </c>
      <c r="M192" s="96" t="s">
        <v>216</v>
      </c>
      <c r="N192" s="96" t="s">
        <v>217</v>
      </c>
      <c r="O192" s="96" t="s">
        <v>218</v>
      </c>
      <c r="P192" s="96" t="s">
        <v>219</v>
      </c>
      <c r="Q192" s="96" t="s">
        <v>43</v>
      </c>
      <c r="R192" s="96" t="s">
        <v>220</v>
      </c>
      <c r="S192" s="96" t="s">
        <v>44</v>
      </c>
      <c r="T192" s="96" t="s">
        <v>127</v>
      </c>
      <c r="U192" s="98" t="s">
        <v>130</v>
      </c>
      <c r="V192" s="98" t="s">
        <v>501</v>
      </c>
    </row>
    <row r="193" spans="1:22" x14ac:dyDescent="0.25">
      <c r="A193" s="93" t="s">
        <v>377</v>
      </c>
      <c r="B193" s="10">
        <v>906</v>
      </c>
      <c r="C193" s="95">
        <v>65.12141280353201</v>
      </c>
      <c r="D193" s="95">
        <v>292.49448123620306</v>
      </c>
      <c r="E193" s="95">
        <v>92.715231788079464</v>
      </c>
      <c r="F193" s="95">
        <v>84.988962472406172</v>
      </c>
      <c r="G193" s="95">
        <v>26.490066225165563</v>
      </c>
      <c r="H193" s="95">
        <v>267.10816777041941</v>
      </c>
      <c r="I193" s="95">
        <v>0</v>
      </c>
      <c r="J193" s="95">
        <v>0</v>
      </c>
      <c r="K193" s="95">
        <v>2.869757174392936</v>
      </c>
      <c r="L193" s="95">
        <v>8.8300220750551865</v>
      </c>
      <c r="M193" s="95">
        <v>3.6423841059602644</v>
      </c>
      <c r="N193" s="95">
        <v>11.920529801324504</v>
      </c>
      <c r="O193" s="95">
        <v>5.739514348785872</v>
      </c>
      <c r="P193" s="95">
        <v>2.5386313465783661</v>
      </c>
      <c r="Q193" s="95">
        <v>1174.3929359823398</v>
      </c>
      <c r="R193" s="95">
        <v>548.56512141280348</v>
      </c>
      <c r="S193" s="95">
        <v>137.9690949227373</v>
      </c>
      <c r="T193" s="95">
        <v>82.781456953642376</v>
      </c>
      <c r="U193" s="99">
        <v>0.33112582781456951</v>
      </c>
      <c r="V193" s="100"/>
    </row>
    <row r="194" spans="1:22" x14ac:dyDescent="0.25">
      <c r="A194" s="93" t="s">
        <v>378</v>
      </c>
      <c r="B194" s="10">
        <v>870</v>
      </c>
      <c r="C194" s="95">
        <v>6.8965517241379315</v>
      </c>
      <c r="D194" s="95">
        <v>86.206896551724142</v>
      </c>
      <c r="E194" s="95">
        <v>19.540229885057471</v>
      </c>
      <c r="F194" s="95">
        <v>10.344827586206897</v>
      </c>
      <c r="G194" s="95">
        <v>6.8965517241379315</v>
      </c>
      <c r="H194" s="95">
        <v>0</v>
      </c>
      <c r="I194" s="95">
        <v>0</v>
      </c>
      <c r="J194" s="95">
        <v>0</v>
      </c>
      <c r="K194" s="95">
        <v>0.22988505747126439</v>
      </c>
      <c r="L194" s="95">
        <v>0.80459770114942519</v>
      </c>
      <c r="M194" s="95">
        <v>0</v>
      </c>
      <c r="N194" s="95">
        <v>1.3793103448275861</v>
      </c>
      <c r="O194" s="95">
        <v>0.1149425287356322</v>
      </c>
      <c r="P194" s="95">
        <v>0</v>
      </c>
      <c r="Q194" s="95">
        <v>1206.8965517241379</v>
      </c>
      <c r="R194" s="95">
        <v>637.93103448275861</v>
      </c>
      <c r="S194" s="95">
        <v>83.908045977011497</v>
      </c>
      <c r="T194" s="95">
        <v>-47.126436781609193</v>
      </c>
      <c r="U194" s="99">
        <v>4.5977011494252873E-2</v>
      </c>
      <c r="V194" s="100"/>
    </row>
    <row r="195" spans="1:22" x14ac:dyDescent="0.25">
      <c r="A195" s="93" t="s">
        <v>379</v>
      </c>
      <c r="B195" s="10">
        <v>869</v>
      </c>
      <c r="C195" s="95">
        <v>31.070195627157652</v>
      </c>
      <c r="D195" s="95">
        <v>110.47180667433832</v>
      </c>
      <c r="E195" s="95">
        <v>84.004602991944765</v>
      </c>
      <c r="F195" s="95">
        <v>54.085155350978134</v>
      </c>
      <c r="G195" s="95">
        <v>34.522439585730723</v>
      </c>
      <c r="H195" s="95">
        <v>278.48101265822783</v>
      </c>
      <c r="I195" s="95">
        <v>75.949367088607602</v>
      </c>
      <c r="J195" s="95">
        <v>0</v>
      </c>
      <c r="K195" s="95">
        <v>1.9562715765247412</v>
      </c>
      <c r="L195" s="95">
        <v>5.8688147295742228</v>
      </c>
      <c r="M195" s="95">
        <v>2.6467203682393552</v>
      </c>
      <c r="N195" s="95">
        <v>7.2497123130034522</v>
      </c>
      <c r="O195" s="95">
        <v>0.23014959723820486</v>
      </c>
      <c r="P195" s="95">
        <v>1.380897583429229</v>
      </c>
      <c r="Q195" s="95">
        <v>1216.3406214039126</v>
      </c>
      <c r="R195" s="95">
        <v>560.4142692750288</v>
      </c>
      <c r="S195" s="95">
        <v>79.401611047180666</v>
      </c>
      <c r="T195" s="95">
        <v>-21.864211737629461</v>
      </c>
      <c r="U195" s="99">
        <v>0.26467203682393559</v>
      </c>
      <c r="V195" s="100"/>
    </row>
    <row r="196" spans="1:22" x14ac:dyDescent="0.25">
      <c r="A196" s="93" t="s">
        <v>380</v>
      </c>
      <c r="B196" s="10">
        <v>869</v>
      </c>
      <c r="C196" s="95">
        <v>19.562715765247411</v>
      </c>
      <c r="D196" s="95">
        <v>103.56731875719217</v>
      </c>
      <c r="E196" s="95">
        <v>33.371691599539702</v>
      </c>
      <c r="F196" s="95">
        <v>29.919447640966627</v>
      </c>
      <c r="G196" s="95">
        <v>14.959723820483314</v>
      </c>
      <c r="H196" s="95">
        <v>148.44649021864211</v>
      </c>
      <c r="I196" s="95">
        <v>89.758342922899885</v>
      </c>
      <c r="J196" s="95">
        <v>3.4522439585730726</v>
      </c>
      <c r="K196" s="95">
        <v>0.57537399309551207</v>
      </c>
      <c r="L196" s="95">
        <v>3.3371691599539699</v>
      </c>
      <c r="M196" s="95">
        <v>2.7617951668584579</v>
      </c>
      <c r="N196" s="95">
        <v>7.2497123130034522</v>
      </c>
      <c r="O196" s="95">
        <v>0.23014959723820486</v>
      </c>
      <c r="P196" s="95">
        <v>0</v>
      </c>
      <c r="Q196" s="95">
        <v>0</v>
      </c>
      <c r="R196" s="95">
        <v>0</v>
      </c>
      <c r="S196" s="95">
        <v>0</v>
      </c>
      <c r="T196" s="95">
        <v>0</v>
      </c>
      <c r="U196" s="99">
        <v>0</v>
      </c>
      <c r="V196" s="100"/>
    </row>
    <row r="197" spans="1:22" x14ac:dyDescent="0.25">
      <c r="A197" s="93" t="s">
        <v>381</v>
      </c>
      <c r="B197" s="10">
        <v>457</v>
      </c>
      <c r="C197" s="95">
        <v>176</v>
      </c>
      <c r="D197" s="95">
        <v>475</v>
      </c>
      <c r="E197" s="95">
        <v>15</v>
      </c>
      <c r="F197" s="95">
        <v>5</v>
      </c>
      <c r="G197" s="95">
        <v>37</v>
      </c>
      <c r="H197" s="95"/>
      <c r="I197" s="95"/>
      <c r="J197" s="95"/>
      <c r="K197" s="95">
        <v>1.1000000000000001</v>
      </c>
      <c r="L197" s="95">
        <v>32.4</v>
      </c>
      <c r="M197" s="95">
        <v>11.8</v>
      </c>
      <c r="N197" s="95">
        <v>54.7</v>
      </c>
      <c r="O197" s="95">
        <v>4.2</v>
      </c>
      <c r="P197" s="95"/>
      <c r="Q197" s="95">
        <v>1072</v>
      </c>
      <c r="R197" s="95">
        <v>624</v>
      </c>
      <c r="S197" s="95">
        <v>49</v>
      </c>
      <c r="T197" s="95">
        <v>381</v>
      </c>
      <c r="U197" s="99">
        <v>0.1</v>
      </c>
      <c r="V197" s="100"/>
    </row>
    <row r="198" spans="1:22" x14ac:dyDescent="0.25">
      <c r="A198" s="93" t="s">
        <v>382</v>
      </c>
      <c r="B198" s="10">
        <v>873</v>
      </c>
      <c r="C198" s="95">
        <v>16.036655211912944</v>
      </c>
      <c r="D198" s="95">
        <v>107.67468499427262</v>
      </c>
      <c r="E198" s="95">
        <v>38.94616265750286</v>
      </c>
      <c r="F198" s="95">
        <v>113.4020618556701</v>
      </c>
      <c r="G198" s="95">
        <v>19.47308132875143</v>
      </c>
      <c r="H198" s="95">
        <v>579.61053837342502</v>
      </c>
      <c r="I198" s="95">
        <v>0</v>
      </c>
      <c r="J198" s="95">
        <v>0</v>
      </c>
      <c r="K198" s="95">
        <v>0.3436426116838488</v>
      </c>
      <c r="L198" s="95">
        <v>5.3837342497136316</v>
      </c>
      <c r="M198" s="95">
        <v>0</v>
      </c>
      <c r="N198" s="95">
        <v>0</v>
      </c>
      <c r="O198" s="95">
        <v>0</v>
      </c>
      <c r="P198" s="95">
        <v>0</v>
      </c>
      <c r="Q198" s="95">
        <v>1083.6197021764033</v>
      </c>
      <c r="R198" s="95">
        <v>604.81099656357389</v>
      </c>
      <c r="S198" s="95">
        <v>79.037800687285227</v>
      </c>
      <c r="T198" s="95">
        <v>-29.782359679266897</v>
      </c>
      <c r="U198" s="99">
        <v>0.57273768613974796</v>
      </c>
      <c r="V198" s="100"/>
    </row>
    <row r="199" spans="1:22" x14ac:dyDescent="0.25">
      <c r="A199" s="93" t="s">
        <v>383</v>
      </c>
      <c r="B199" s="10">
        <v>880</v>
      </c>
      <c r="C199" s="95">
        <v>1.1363636363636365</v>
      </c>
      <c r="D199" s="95">
        <v>4.5454545454545459</v>
      </c>
      <c r="E199" s="95">
        <v>0</v>
      </c>
      <c r="F199" s="95">
        <v>1.1363636363636365</v>
      </c>
      <c r="G199" s="95">
        <v>0</v>
      </c>
      <c r="H199" s="95">
        <v>2.2727272727272729</v>
      </c>
      <c r="I199" s="95">
        <v>0</v>
      </c>
      <c r="J199" s="95">
        <v>0</v>
      </c>
      <c r="K199" s="95">
        <v>0</v>
      </c>
      <c r="L199" s="95">
        <v>0.45454545454545459</v>
      </c>
      <c r="M199" s="95">
        <v>0</v>
      </c>
      <c r="N199" s="95">
        <v>0</v>
      </c>
      <c r="O199" s="95">
        <v>0</v>
      </c>
      <c r="P199" s="95">
        <v>0</v>
      </c>
      <c r="Q199" s="95">
        <v>1321.590909090909</v>
      </c>
      <c r="R199" s="95">
        <v>715.90909090909088</v>
      </c>
      <c r="S199" s="95">
        <v>65.909090909090907</v>
      </c>
      <c r="T199" s="95">
        <v>-102.27272727272727</v>
      </c>
      <c r="U199" s="99">
        <v>-4.5454545454545456E-2</v>
      </c>
      <c r="V199" s="100"/>
    </row>
    <row r="200" spans="1:22" x14ac:dyDescent="0.25">
      <c r="A200" s="93" t="s">
        <v>384</v>
      </c>
      <c r="B200" s="10">
        <v>737</v>
      </c>
      <c r="C200" s="95">
        <v>112.61872455902306</v>
      </c>
      <c r="D200" s="95">
        <v>149.25373134328359</v>
      </c>
      <c r="E200" s="95">
        <v>0</v>
      </c>
      <c r="F200" s="95">
        <v>0</v>
      </c>
      <c r="G200" s="95">
        <v>704.20624151967434</v>
      </c>
      <c r="H200" s="95">
        <v>0</v>
      </c>
      <c r="I200" s="95">
        <v>0</v>
      </c>
      <c r="J200" s="95">
        <v>0</v>
      </c>
      <c r="K200" s="95">
        <v>6.7842605156037994</v>
      </c>
      <c r="L200" s="95">
        <v>0.40705563093622793</v>
      </c>
      <c r="M200" s="95">
        <v>0.27137042062415201</v>
      </c>
      <c r="N200" s="95">
        <v>40.976933514246944</v>
      </c>
      <c r="O200" s="95">
        <v>11.397557666214384</v>
      </c>
      <c r="P200" s="95">
        <v>10.854816824966079</v>
      </c>
      <c r="Q200" s="95">
        <v>1024.4233378561737</v>
      </c>
      <c r="R200" s="95">
        <v>799.18588873812757</v>
      </c>
      <c r="S200" s="95">
        <v>66.485753052917232</v>
      </c>
      <c r="T200" s="95">
        <v>28.493894165535956</v>
      </c>
      <c r="U200" s="99">
        <v>-0.61058344640434192</v>
      </c>
      <c r="V200" s="100"/>
    </row>
    <row r="201" spans="1:22" x14ac:dyDescent="0.25">
      <c r="A201" s="93" t="s">
        <v>385</v>
      </c>
      <c r="B201" s="10">
        <v>745</v>
      </c>
      <c r="C201" s="95">
        <v>143.62416107382549</v>
      </c>
      <c r="D201" s="95">
        <v>60.402684563758392</v>
      </c>
      <c r="E201" s="95">
        <v>0</v>
      </c>
      <c r="F201" s="95">
        <v>0</v>
      </c>
      <c r="G201" s="95">
        <v>613.42281879194627</v>
      </c>
      <c r="H201" s="95">
        <v>0</v>
      </c>
      <c r="I201" s="95">
        <v>0</v>
      </c>
      <c r="J201" s="95">
        <v>0</v>
      </c>
      <c r="K201" s="95">
        <v>9.6644295302013425</v>
      </c>
      <c r="L201" s="95">
        <v>0.67114093959731547</v>
      </c>
      <c r="M201" s="95">
        <v>4.026845637583893</v>
      </c>
      <c r="N201" s="95">
        <v>53.154362416107382</v>
      </c>
      <c r="O201" s="95">
        <v>2.4161073825503356</v>
      </c>
      <c r="P201" s="95">
        <v>21.34228187919463</v>
      </c>
      <c r="Q201" s="95">
        <v>857.71812080536915</v>
      </c>
      <c r="R201" s="95">
        <v>691.27516778523488</v>
      </c>
      <c r="S201" s="95">
        <v>49.664429530201346</v>
      </c>
      <c r="T201" s="95">
        <v>-42.95302013422819</v>
      </c>
      <c r="U201" s="99">
        <v>-0.46979865771812079</v>
      </c>
      <c r="V201" s="100"/>
    </row>
    <row r="202" spans="1:22" x14ac:dyDescent="0.25">
      <c r="A202" s="93" t="s">
        <v>386</v>
      </c>
      <c r="B202" s="10">
        <v>738</v>
      </c>
      <c r="C202" s="95">
        <v>132.79132791327913</v>
      </c>
      <c r="D202" s="95">
        <v>55.555555555555557</v>
      </c>
      <c r="E202" s="95">
        <v>0</v>
      </c>
      <c r="F202" s="95">
        <v>0</v>
      </c>
      <c r="G202" s="95">
        <v>663.95663956639567</v>
      </c>
      <c r="H202" s="95">
        <v>0</v>
      </c>
      <c r="I202" s="95">
        <v>0</v>
      </c>
      <c r="J202" s="95">
        <v>0</v>
      </c>
      <c r="K202" s="95">
        <v>8.9430894308943092</v>
      </c>
      <c r="L202" s="95">
        <v>0.81300813008130079</v>
      </c>
      <c r="M202" s="95">
        <v>3.3875338753387534</v>
      </c>
      <c r="N202" s="95">
        <v>43.63143631436315</v>
      </c>
      <c r="O202" s="95">
        <v>2.5745257452574526</v>
      </c>
      <c r="P202" s="95">
        <v>21.95121951219512</v>
      </c>
      <c r="Q202" s="95">
        <v>875.33875338753387</v>
      </c>
      <c r="R202" s="95">
        <v>705.96205962059616</v>
      </c>
      <c r="S202" s="95">
        <v>51.490514905149055</v>
      </c>
      <c r="T202" s="95">
        <v>-50.135501355013552</v>
      </c>
      <c r="U202" s="99">
        <v>-0.55555555555555558</v>
      </c>
      <c r="V202" s="100"/>
    </row>
    <row r="203" spans="1:22" x14ac:dyDescent="0.25">
      <c r="A203" s="93" t="s">
        <v>387</v>
      </c>
      <c r="B203" s="10">
        <v>950</v>
      </c>
      <c r="C203" s="95">
        <v>84.21052631578948</v>
      </c>
      <c r="D203" s="95">
        <v>367.36842105263162</v>
      </c>
      <c r="E203" s="95">
        <v>24.210526315789476</v>
      </c>
      <c r="F203" s="95">
        <v>0</v>
      </c>
      <c r="G203" s="95">
        <v>528.42105263157896</v>
      </c>
      <c r="H203" s="95">
        <v>0</v>
      </c>
      <c r="I203" s="95">
        <v>0</v>
      </c>
      <c r="J203" s="95">
        <v>0</v>
      </c>
      <c r="K203" s="95">
        <v>13.473684210526317</v>
      </c>
      <c r="L203" s="95">
        <v>10.526315789473685</v>
      </c>
      <c r="M203" s="95">
        <v>1.263157894736842</v>
      </c>
      <c r="N203" s="95">
        <v>15.789473684210527</v>
      </c>
      <c r="O203" s="95">
        <v>6.3157894736842106</v>
      </c>
      <c r="P203" s="95">
        <v>11.473684210526317</v>
      </c>
      <c r="Q203" s="95">
        <v>1204.2105263157896</v>
      </c>
      <c r="R203" s="95">
        <v>781.0526315789474</v>
      </c>
      <c r="S203" s="95">
        <v>143.15789473684211</v>
      </c>
      <c r="T203" s="95">
        <v>168.42105263157896</v>
      </c>
      <c r="U203" s="99">
        <v>-0.27368421052631581</v>
      </c>
      <c r="V203" s="100"/>
    </row>
    <row r="204" spans="1:22" x14ac:dyDescent="0.25">
      <c r="A204" s="93" t="s">
        <v>388</v>
      </c>
      <c r="B204" s="10">
        <v>949</v>
      </c>
      <c r="C204" s="95">
        <v>66.385669125395154</v>
      </c>
      <c r="D204" s="95">
        <v>293.99367755532143</v>
      </c>
      <c r="E204" s="95">
        <v>237.09167544783983</v>
      </c>
      <c r="F204" s="95">
        <v>0</v>
      </c>
      <c r="G204" s="95">
        <v>424.65753424657538</v>
      </c>
      <c r="H204" s="95">
        <v>0</v>
      </c>
      <c r="I204" s="95">
        <v>0</v>
      </c>
      <c r="J204" s="95">
        <v>0</v>
      </c>
      <c r="K204" s="95">
        <v>13.487881981032668</v>
      </c>
      <c r="L204" s="95">
        <v>9.6944151738672275</v>
      </c>
      <c r="M204" s="95">
        <v>1.1591148577449948</v>
      </c>
      <c r="N204" s="95">
        <v>13.382507903055847</v>
      </c>
      <c r="O204" s="95">
        <v>4.2149631190727082</v>
      </c>
      <c r="P204" s="95">
        <v>8.5353003161222336</v>
      </c>
      <c r="Q204" s="95">
        <v>1753.4246575342468</v>
      </c>
      <c r="R204" s="95">
        <v>610.11591148577452</v>
      </c>
      <c r="S204" s="95">
        <v>112.75026343519495</v>
      </c>
      <c r="T204" s="95">
        <v>136.98630136986301</v>
      </c>
      <c r="U204" s="99">
        <v>-0.15806111696522657</v>
      </c>
      <c r="V204" s="100"/>
    </row>
    <row r="205" spans="1:22" x14ac:dyDescent="0.25">
      <c r="A205" s="93" t="s">
        <v>389</v>
      </c>
      <c r="B205" s="10">
        <v>913</v>
      </c>
      <c r="C205" s="95">
        <v>73.384446878422779</v>
      </c>
      <c r="D205" s="95">
        <v>192.77108433734938</v>
      </c>
      <c r="E205" s="95">
        <v>24.096385542168672</v>
      </c>
      <c r="F205" s="95">
        <v>154.43592552026286</v>
      </c>
      <c r="G205" s="95">
        <v>109.52902519167579</v>
      </c>
      <c r="H205" s="95">
        <v>466.59364731653886</v>
      </c>
      <c r="I205" s="95">
        <v>0</v>
      </c>
      <c r="J205" s="95">
        <v>0</v>
      </c>
      <c r="K205" s="95">
        <v>2.0810514786418399</v>
      </c>
      <c r="L205" s="95">
        <v>4.8192771084337354</v>
      </c>
      <c r="M205" s="95">
        <v>1.5334063526834609</v>
      </c>
      <c r="N205" s="95">
        <v>12.157721796276013</v>
      </c>
      <c r="O205" s="95">
        <v>0.32858707557502737</v>
      </c>
      <c r="P205" s="95">
        <v>2.6286966046002189</v>
      </c>
      <c r="Q205" s="95">
        <v>786.41840087623223</v>
      </c>
      <c r="R205" s="95">
        <v>536.69222343921138</v>
      </c>
      <c r="S205" s="95">
        <v>59.145673603504925</v>
      </c>
      <c r="T205" s="95">
        <v>70.098576122672512</v>
      </c>
      <c r="U205" s="99">
        <v>0.3723986856516977</v>
      </c>
      <c r="V205" s="100"/>
    </row>
    <row r="206" spans="1:22" x14ac:dyDescent="0.25">
      <c r="A206" s="93" t="s">
        <v>390</v>
      </c>
      <c r="B206" s="10">
        <v>910</v>
      </c>
      <c r="C206" s="95">
        <v>67.032967032967036</v>
      </c>
      <c r="D206" s="95">
        <v>261.53846153846155</v>
      </c>
      <c r="E206" s="95">
        <v>25.274725274725274</v>
      </c>
      <c r="F206" s="95">
        <v>140.65934065934064</v>
      </c>
      <c r="G206" s="95">
        <v>109.89010989010988</v>
      </c>
      <c r="H206" s="95">
        <v>468.13186813186809</v>
      </c>
      <c r="I206" s="95">
        <v>0</v>
      </c>
      <c r="J206" s="95">
        <v>0</v>
      </c>
      <c r="K206" s="95">
        <v>2.0879120879120876</v>
      </c>
      <c r="L206" s="95">
        <v>5.2747252747252746</v>
      </c>
      <c r="M206" s="95">
        <v>1.5384615384615383</v>
      </c>
      <c r="N206" s="95">
        <v>12.197802197802197</v>
      </c>
      <c r="O206" s="95">
        <v>0.32967032967032966</v>
      </c>
      <c r="P206" s="95">
        <v>2.6373626373626373</v>
      </c>
      <c r="Q206" s="95">
        <v>952.74725274725267</v>
      </c>
      <c r="R206" s="95">
        <v>632.96703296703299</v>
      </c>
      <c r="S206" s="95">
        <v>89.010989010989007</v>
      </c>
      <c r="T206" s="95">
        <v>108.79120879120879</v>
      </c>
      <c r="U206" s="99">
        <v>0.37362637362637363</v>
      </c>
      <c r="V206" s="100"/>
    </row>
    <row r="207" spans="1:22" x14ac:dyDescent="0.25">
      <c r="A207" s="93" t="s">
        <v>391</v>
      </c>
      <c r="B207" s="10">
        <v>106</v>
      </c>
      <c r="C207" s="95">
        <v>84</v>
      </c>
      <c r="D207" s="95">
        <v>526</v>
      </c>
      <c r="E207" s="95">
        <v>37</v>
      </c>
      <c r="F207" s="95">
        <v>29</v>
      </c>
      <c r="G207" s="95">
        <v>19</v>
      </c>
      <c r="H207" s="95">
        <v>35</v>
      </c>
      <c r="I207" s="95"/>
      <c r="J207" s="95">
        <v>2</v>
      </c>
      <c r="K207" s="95">
        <v>6.3</v>
      </c>
      <c r="L207" s="95">
        <v>13.7</v>
      </c>
      <c r="M207" s="95">
        <v>1.8</v>
      </c>
      <c r="N207" s="95">
        <v>21.6</v>
      </c>
      <c r="O207" s="95">
        <v>4.3</v>
      </c>
      <c r="P207" s="95">
        <v>24.5</v>
      </c>
      <c r="Q207" s="95">
        <v>1039</v>
      </c>
      <c r="R207" s="95">
        <v>597</v>
      </c>
      <c r="S207" s="95">
        <v>153</v>
      </c>
      <c r="T207" s="95">
        <v>291</v>
      </c>
      <c r="U207" s="99">
        <v>0.15</v>
      </c>
      <c r="V207" s="100"/>
    </row>
    <row r="208" spans="1:22" x14ac:dyDescent="0.25">
      <c r="A208" s="93" t="s">
        <v>392</v>
      </c>
      <c r="B208" s="10">
        <v>934</v>
      </c>
      <c r="C208" s="95">
        <v>41.755888650963598</v>
      </c>
      <c r="D208" s="95">
        <v>221.62740899357601</v>
      </c>
      <c r="E208" s="95">
        <v>446.4668094218415</v>
      </c>
      <c r="F208" s="95">
        <v>144.53961456102783</v>
      </c>
      <c r="G208" s="95">
        <v>0</v>
      </c>
      <c r="H208" s="95">
        <v>0</v>
      </c>
      <c r="I208" s="95">
        <v>0</v>
      </c>
      <c r="J208" s="95">
        <v>0</v>
      </c>
      <c r="K208" s="95">
        <v>4.6038543897216266</v>
      </c>
      <c r="L208" s="95">
        <v>6.9593147751605988</v>
      </c>
      <c r="M208" s="95">
        <v>3.9614561027837261</v>
      </c>
      <c r="N208" s="95">
        <v>0</v>
      </c>
      <c r="O208" s="95">
        <v>0</v>
      </c>
      <c r="P208" s="95">
        <v>0</v>
      </c>
      <c r="Q208" s="95">
        <v>1859.7430406852247</v>
      </c>
      <c r="R208" s="95">
        <v>205.56745182012847</v>
      </c>
      <c r="S208" s="95">
        <v>71.734475374732327</v>
      </c>
      <c r="T208" s="95">
        <v>102.78372591006423</v>
      </c>
      <c r="U208" s="99">
        <v>0.46038543897216272</v>
      </c>
      <c r="V208" s="100"/>
    </row>
    <row r="209" spans="1:22" x14ac:dyDescent="0.25">
      <c r="A209" s="93" t="s">
        <v>393</v>
      </c>
      <c r="B209" s="10">
        <v>862</v>
      </c>
      <c r="C209" s="95">
        <v>39.443155452436194</v>
      </c>
      <c r="D209" s="95">
        <v>293.50348027842227</v>
      </c>
      <c r="E209" s="95">
        <v>13.921113689095128</v>
      </c>
      <c r="F209" s="95">
        <v>89.327146171693741</v>
      </c>
      <c r="G209" s="95">
        <v>39.443155452436194</v>
      </c>
      <c r="H209" s="95">
        <v>155.4524361948956</v>
      </c>
      <c r="I209" s="95">
        <v>0</v>
      </c>
      <c r="J209" s="95">
        <v>8.1206496519721583</v>
      </c>
      <c r="K209" s="95">
        <v>1.2761020881670535</v>
      </c>
      <c r="L209" s="95">
        <v>6.148491879350348</v>
      </c>
      <c r="M209" s="95">
        <v>1.3921113689095128</v>
      </c>
      <c r="N209" s="95">
        <v>15.197215777262182</v>
      </c>
      <c r="O209" s="95">
        <v>0.23201856148491881</v>
      </c>
      <c r="P209" s="95">
        <v>0.81206496519721572</v>
      </c>
      <c r="Q209" s="95">
        <v>1046.4037122969837</v>
      </c>
      <c r="R209" s="95">
        <v>638.05104408352668</v>
      </c>
      <c r="S209" s="95">
        <v>103.24825986078886</v>
      </c>
      <c r="T209" s="95">
        <v>135.7308584686775</v>
      </c>
      <c r="U209" s="99">
        <v>0.11600928074245941</v>
      </c>
      <c r="V209" s="100"/>
    </row>
    <row r="210" spans="1:22" x14ac:dyDescent="0.25">
      <c r="A210" s="93" t="s">
        <v>394</v>
      </c>
      <c r="B210" s="10">
        <v>876</v>
      </c>
      <c r="C210" s="95">
        <v>38.812785388127857</v>
      </c>
      <c r="D210" s="95">
        <v>342.46575342465752</v>
      </c>
      <c r="E210" s="95">
        <v>15.981735159817351</v>
      </c>
      <c r="F210" s="95">
        <v>87.899543378995432</v>
      </c>
      <c r="G210" s="95">
        <v>31.963470319634702</v>
      </c>
      <c r="H210" s="95">
        <v>163.24200913242009</v>
      </c>
      <c r="I210" s="95">
        <v>0</v>
      </c>
      <c r="J210" s="95">
        <v>0</v>
      </c>
      <c r="K210" s="95">
        <v>1.2557077625570778</v>
      </c>
      <c r="L210" s="95">
        <v>6.0502283105022832</v>
      </c>
      <c r="M210" s="95">
        <v>1.3698630136986301</v>
      </c>
      <c r="N210" s="95">
        <v>15.296803652968038</v>
      </c>
      <c r="O210" s="95">
        <v>0.22831050228310504</v>
      </c>
      <c r="P210" s="95">
        <v>0.79908675799086748</v>
      </c>
      <c r="Q210" s="95">
        <v>1077.6255707762557</v>
      </c>
      <c r="R210" s="95">
        <v>644.97716894977168</v>
      </c>
      <c r="S210" s="95">
        <v>115.29680365296804</v>
      </c>
      <c r="T210" s="95">
        <v>173.51598173515981</v>
      </c>
      <c r="U210" s="99">
        <v>0.13698630136986301</v>
      </c>
      <c r="V210" s="100"/>
    </row>
    <row r="211" spans="1:22" x14ac:dyDescent="0.25">
      <c r="A211" s="93" t="s">
        <v>395</v>
      </c>
      <c r="B211" s="10">
        <v>914</v>
      </c>
      <c r="C211" s="95">
        <v>44.857768052516413</v>
      </c>
      <c r="D211" s="95">
        <v>159.7374179431072</v>
      </c>
      <c r="E211" s="95">
        <v>99.562363238512035</v>
      </c>
      <c r="F211" s="95">
        <v>205.68927789934352</v>
      </c>
      <c r="G211" s="95">
        <v>20.787746170678336</v>
      </c>
      <c r="H211" s="95">
        <v>608.31509846827134</v>
      </c>
      <c r="I211" s="95">
        <v>387.308533916849</v>
      </c>
      <c r="J211" s="95">
        <v>96.280087527352293</v>
      </c>
      <c r="K211" s="95">
        <v>2.5164113785557984</v>
      </c>
      <c r="L211" s="95">
        <v>6.0175054704595183</v>
      </c>
      <c r="M211" s="95">
        <v>2.8446389496717726</v>
      </c>
      <c r="N211" s="95">
        <v>7.5492341356673958</v>
      </c>
      <c r="O211" s="95">
        <v>0.10940919037199125</v>
      </c>
      <c r="P211" s="95">
        <v>1.7505470459518599</v>
      </c>
      <c r="Q211" s="95">
        <v>1043.7636761487965</v>
      </c>
      <c r="R211" s="95">
        <v>482.49452954048138</v>
      </c>
      <c r="S211" s="95">
        <v>107.22100656455142</v>
      </c>
      <c r="T211" s="95">
        <v>-15.317286652078774</v>
      </c>
      <c r="U211" s="99">
        <v>0.6345733041575492</v>
      </c>
      <c r="V211" s="100"/>
    </row>
    <row r="212" spans="1:22" x14ac:dyDescent="0.25">
      <c r="A212" s="93" t="s">
        <v>396</v>
      </c>
      <c r="B212" s="10">
        <v>916</v>
      </c>
      <c r="C212" s="95">
        <v>45.851528384279476</v>
      </c>
      <c r="D212" s="95">
        <v>147.37991266375545</v>
      </c>
      <c r="E212" s="95">
        <v>93.886462882096069</v>
      </c>
      <c r="F212" s="95">
        <v>265.28384279475983</v>
      </c>
      <c r="G212" s="95">
        <v>15.283842794759824</v>
      </c>
      <c r="H212" s="95">
        <v>687.77292576419211</v>
      </c>
      <c r="I212" s="95">
        <v>432.31441048034935</v>
      </c>
      <c r="J212" s="95">
        <v>123.36244541484716</v>
      </c>
      <c r="K212" s="95">
        <v>2.2925764192139737</v>
      </c>
      <c r="L212" s="95">
        <v>5.3493449781659388</v>
      </c>
      <c r="M212" s="95">
        <v>2.4017467248908297</v>
      </c>
      <c r="N212" s="95">
        <v>6.9868995633187776</v>
      </c>
      <c r="O212" s="95">
        <v>0.32751091703056767</v>
      </c>
      <c r="P212" s="95">
        <v>1.6375545851528384</v>
      </c>
      <c r="Q212" s="95">
        <v>959.60698689956325</v>
      </c>
      <c r="R212" s="95">
        <v>451.96506550218339</v>
      </c>
      <c r="S212" s="95">
        <v>93.886462882096069</v>
      </c>
      <c r="T212" s="95">
        <v>-15.283842794759824</v>
      </c>
      <c r="U212" s="99">
        <v>0.70960698689956336</v>
      </c>
      <c r="V212" s="100"/>
    </row>
    <row r="213" spans="1:22" x14ac:dyDescent="0.25">
      <c r="A213" s="93" t="s">
        <v>397</v>
      </c>
      <c r="B213" s="10">
        <v>874</v>
      </c>
      <c r="C213" s="95">
        <v>45.766590389016017</v>
      </c>
      <c r="D213" s="95">
        <v>173.91304347826087</v>
      </c>
      <c r="E213" s="95">
        <v>24.027459954233411</v>
      </c>
      <c r="F213" s="95">
        <v>216.24713958810068</v>
      </c>
      <c r="G213" s="95">
        <v>13.729977116704806</v>
      </c>
      <c r="H213" s="95">
        <v>759.72540045766596</v>
      </c>
      <c r="I213" s="95">
        <v>470.2517162471396</v>
      </c>
      <c r="J213" s="95">
        <v>109.83981693363845</v>
      </c>
      <c r="K213" s="95">
        <v>0</v>
      </c>
      <c r="L213" s="95">
        <v>5.1487414187643017</v>
      </c>
      <c r="M213" s="95">
        <v>0</v>
      </c>
      <c r="N213" s="95">
        <v>0</v>
      </c>
      <c r="O213" s="95">
        <v>0</v>
      </c>
      <c r="P213" s="95">
        <v>0</v>
      </c>
      <c r="Q213" s="95">
        <v>858.12356979405035</v>
      </c>
      <c r="R213" s="95">
        <v>530.89244851258582</v>
      </c>
      <c r="S213" s="95">
        <v>117.84897025171625</v>
      </c>
      <c r="T213" s="95">
        <v>-17.162471395881006</v>
      </c>
      <c r="U213" s="99">
        <v>0.8009153318077803</v>
      </c>
      <c r="V213" s="100"/>
    </row>
    <row r="214" spans="1:22" x14ac:dyDescent="0.25">
      <c r="A214" s="93" t="s">
        <v>398</v>
      </c>
      <c r="B214" s="10">
        <v>940</v>
      </c>
      <c r="C214" s="95">
        <v>21.276595744680851</v>
      </c>
      <c r="D214" s="95">
        <v>98.936170212765958</v>
      </c>
      <c r="E214" s="95">
        <v>508.51063829787239</v>
      </c>
      <c r="F214" s="95">
        <v>108.51063829787235</v>
      </c>
      <c r="G214" s="95">
        <v>9.5744680851063837</v>
      </c>
      <c r="H214" s="95">
        <v>340.42553191489361</v>
      </c>
      <c r="I214" s="95">
        <v>0</v>
      </c>
      <c r="J214" s="95">
        <v>0</v>
      </c>
      <c r="K214" s="95">
        <v>1.2765957446808511</v>
      </c>
      <c r="L214" s="95">
        <v>3.2978723404255321</v>
      </c>
      <c r="M214" s="95">
        <v>0</v>
      </c>
      <c r="N214" s="95">
        <v>0</v>
      </c>
      <c r="O214" s="95">
        <v>0</v>
      </c>
      <c r="P214" s="95">
        <v>0</v>
      </c>
      <c r="Q214" s="95">
        <v>2209.5744680851067</v>
      </c>
      <c r="R214" s="95">
        <v>257.44680851063833</v>
      </c>
      <c r="S214" s="95">
        <v>54.255319148936174</v>
      </c>
      <c r="T214" s="95">
        <v>-13.829787234042554</v>
      </c>
      <c r="U214" s="99">
        <v>0.41489361702127664</v>
      </c>
      <c r="V214" s="100"/>
    </row>
    <row r="215" spans="1:22" x14ac:dyDescent="0.25">
      <c r="A215" s="93" t="s">
        <v>399</v>
      </c>
      <c r="B215" s="10">
        <v>286</v>
      </c>
      <c r="C215" s="95">
        <v>37</v>
      </c>
      <c r="D215" s="95">
        <v>82</v>
      </c>
      <c r="E215" s="95">
        <v>90</v>
      </c>
      <c r="F215" s="95">
        <v>32</v>
      </c>
      <c r="G215" s="95"/>
      <c r="H215" s="95"/>
      <c r="I215" s="95"/>
      <c r="J215" s="95"/>
      <c r="K215" s="95"/>
      <c r="L215" s="95">
        <v>2.8</v>
      </c>
      <c r="M215" s="95"/>
      <c r="N215" s="95">
        <v>25.8</v>
      </c>
      <c r="O215" s="95"/>
      <c r="P215" s="95"/>
      <c r="Q215" s="95">
        <v>1311</v>
      </c>
      <c r="R215" s="95">
        <v>606</v>
      </c>
      <c r="S215" s="95">
        <v>82</v>
      </c>
      <c r="T215" s="95">
        <v>-45</v>
      </c>
      <c r="U215" s="99">
        <v>0.3</v>
      </c>
      <c r="V215" s="100"/>
    </row>
    <row r="216" spans="1:22" x14ac:dyDescent="0.25">
      <c r="A216" s="93" t="s">
        <v>400</v>
      </c>
      <c r="B216" s="10">
        <v>883</v>
      </c>
      <c r="C216" s="95">
        <v>46.432616081540203</v>
      </c>
      <c r="D216" s="95">
        <v>88.335220838052095</v>
      </c>
      <c r="E216" s="95">
        <v>22.650056625141563</v>
      </c>
      <c r="F216" s="95">
        <v>99.660249150622874</v>
      </c>
      <c r="G216" s="95">
        <v>14.722536806342015</v>
      </c>
      <c r="H216" s="95">
        <v>0</v>
      </c>
      <c r="I216" s="95">
        <v>0</v>
      </c>
      <c r="J216" s="95">
        <v>0</v>
      </c>
      <c r="K216" s="95">
        <v>0.45300113250283131</v>
      </c>
      <c r="L216" s="95">
        <v>2.9445073612684034</v>
      </c>
      <c r="M216" s="95">
        <v>1.5855039637599093</v>
      </c>
      <c r="N216" s="95">
        <v>3.8505096262740657</v>
      </c>
      <c r="O216" s="95">
        <v>0</v>
      </c>
      <c r="P216" s="95">
        <v>0</v>
      </c>
      <c r="Q216" s="95">
        <v>921.85730464326161</v>
      </c>
      <c r="R216" s="95">
        <v>451.86862967157418</v>
      </c>
      <c r="S216" s="95">
        <v>57.757644394110983</v>
      </c>
      <c r="T216" s="95">
        <v>-22.650056625141563</v>
      </c>
      <c r="U216" s="99">
        <v>0.27180067950169873</v>
      </c>
      <c r="V216" s="100"/>
    </row>
    <row r="217" spans="1:22" x14ac:dyDescent="0.25">
      <c r="A217" s="93" t="s">
        <v>401</v>
      </c>
      <c r="B217" s="10">
        <v>871</v>
      </c>
      <c r="C217" s="95">
        <v>6.8886337543053964</v>
      </c>
      <c r="D217" s="95">
        <v>91.848450057405287</v>
      </c>
      <c r="E217" s="95">
        <v>12.629161882893227</v>
      </c>
      <c r="F217" s="95">
        <v>6.8886337543053964</v>
      </c>
      <c r="G217" s="95">
        <v>19.517795637198624</v>
      </c>
      <c r="H217" s="95">
        <v>40.183696900114811</v>
      </c>
      <c r="I217" s="95">
        <v>0</v>
      </c>
      <c r="J217" s="95">
        <v>0</v>
      </c>
      <c r="K217" s="95">
        <v>0.34443168771526977</v>
      </c>
      <c r="L217" s="95">
        <v>1.3777267508610791</v>
      </c>
      <c r="M217" s="95">
        <v>0.22962112514351321</v>
      </c>
      <c r="N217" s="95">
        <v>1.4925373134328359</v>
      </c>
      <c r="O217" s="95">
        <v>0</v>
      </c>
      <c r="P217" s="95">
        <v>0</v>
      </c>
      <c r="Q217" s="95">
        <v>1169.9196326061997</v>
      </c>
      <c r="R217" s="95">
        <v>571.75660160734787</v>
      </c>
      <c r="S217" s="95">
        <v>81.515499425947183</v>
      </c>
      <c r="T217" s="95">
        <v>-39.035591274397248</v>
      </c>
      <c r="U217" s="99">
        <v>0.10332950631458093</v>
      </c>
      <c r="V217" s="100"/>
    </row>
    <row r="218" spans="1:22" x14ac:dyDescent="0.25">
      <c r="A218" s="93" t="s">
        <v>402</v>
      </c>
      <c r="B218" s="10">
        <v>910</v>
      </c>
      <c r="C218" s="95">
        <v>181.31868131868131</v>
      </c>
      <c r="D218" s="95">
        <v>83.516483516483518</v>
      </c>
      <c r="E218" s="95">
        <v>45.054945054945051</v>
      </c>
      <c r="F218" s="95">
        <v>320.87912087912088</v>
      </c>
      <c r="G218" s="95">
        <v>5.4945054945054945</v>
      </c>
      <c r="H218" s="95">
        <v>0</v>
      </c>
      <c r="I218" s="95">
        <v>0</v>
      </c>
      <c r="J218" s="95">
        <v>0</v>
      </c>
      <c r="K218" s="95">
        <v>4.0659340659340657</v>
      </c>
      <c r="L218" s="95">
        <v>11.978021978021978</v>
      </c>
      <c r="M218" s="95">
        <v>0</v>
      </c>
      <c r="N218" s="95">
        <v>0</v>
      </c>
      <c r="O218" s="95">
        <v>0</v>
      </c>
      <c r="P218" s="95">
        <v>0</v>
      </c>
      <c r="Q218" s="95">
        <v>352.74725274725273</v>
      </c>
      <c r="R218" s="95">
        <v>163.73626373626374</v>
      </c>
      <c r="S218" s="95">
        <v>-2.1978021978021975</v>
      </c>
      <c r="T218" s="95">
        <v>17.58241758241758</v>
      </c>
      <c r="U218" s="99">
        <v>0.61538461538461542</v>
      </c>
      <c r="V218" s="100"/>
    </row>
    <row r="219" spans="1:22" x14ac:dyDescent="0.25">
      <c r="A219" s="93" t="s">
        <v>403</v>
      </c>
      <c r="B219" s="10">
        <v>898</v>
      </c>
      <c r="C219" s="95">
        <v>141.42538975501114</v>
      </c>
      <c r="D219" s="95">
        <v>163.69710467706014</v>
      </c>
      <c r="E219" s="95">
        <v>16.703786191536746</v>
      </c>
      <c r="F219" s="95">
        <v>140.31180400890869</v>
      </c>
      <c r="G219" s="95">
        <v>24.498886414253896</v>
      </c>
      <c r="H219" s="95">
        <v>366.369710467706</v>
      </c>
      <c r="I219" s="95">
        <v>203.78619153674833</v>
      </c>
      <c r="J219" s="95">
        <v>0</v>
      </c>
      <c r="K219" s="95">
        <v>1.5590200445434297</v>
      </c>
      <c r="L219" s="95">
        <v>19.821826280623608</v>
      </c>
      <c r="M219" s="95">
        <v>8.6859688195991094</v>
      </c>
      <c r="N219" s="95">
        <v>13.474387527839642</v>
      </c>
      <c r="O219" s="95">
        <v>0.22271714922048999</v>
      </c>
      <c r="P219" s="95">
        <v>0.77951002227171484</v>
      </c>
      <c r="Q219" s="95">
        <v>625.83518930957678</v>
      </c>
      <c r="R219" s="95">
        <v>324.05345211581289</v>
      </c>
      <c r="S219" s="95">
        <v>72.383073496659236</v>
      </c>
      <c r="T219" s="95">
        <v>16.703786191536746</v>
      </c>
      <c r="U219" s="99">
        <v>0.37861915367483295</v>
      </c>
      <c r="V219" s="100"/>
    </row>
    <row r="220" spans="1:22" x14ac:dyDescent="0.25">
      <c r="A220" s="93" t="s">
        <v>404</v>
      </c>
      <c r="B220" s="10">
        <v>902</v>
      </c>
      <c r="C220" s="95">
        <v>116.4079822616408</v>
      </c>
      <c r="D220" s="95">
        <v>148.55875831485588</v>
      </c>
      <c r="E220" s="95">
        <v>172.94900221729489</v>
      </c>
      <c r="F220" s="95">
        <v>66.518847006651882</v>
      </c>
      <c r="G220" s="95">
        <v>37.694013303769403</v>
      </c>
      <c r="H220" s="95">
        <v>158.53658536585365</v>
      </c>
      <c r="I220" s="95">
        <v>88.691796008869176</v>
      </c>
      <c r="J220" s="95">
        <v>0</v>
      </c>
      <c r="K220" s="95">
        <v>19.17960088691796</v>
      </c>
      <c r="L220" s="95">
        <v>17.073170731707318</v>
      </c>
      <c r="M220" s="95">
        <v>9.4235033259423506</v>
      </c>
      <c r="N220" s="95">
        <v>12.195121951219512</v>
      </c>
      <c r="O220" s="95">
        <v>0.11086474501108648</v>
      </c>
      <c r="P220" s="95">
        <v>0.44345898004434592</v>
      </c>
      <c r="Q220" s="95">
        <v>1144.1241685144123</v>
      </c>
      <c r="R220" s="95">
        <v>333.70288248337027</v>
      </c>
      <c r="S220" s="95">
        <v>82.039911308203983</v>
      </c>
      <c r="T220" s="95">
        <v>9.9778270509977816</v>
      </c>
      <c r="U220" s="99">
        <v>0.19955654101995565</v>
      </c>
      <c r="V220" s="100"/>
    </row>
    <row r="221" spans="1:22" x14ac:dyDescent="0.25">
      <c r="A221" s="93" t="s">
        <v>405</v>
      </c>
      <c r="B221" s="10">
        <v>894</v>
      </c>
      <c r="C221" s="95">
        <v>135.34675615212527</v>
      </c>
      <c r="D221" s="95">
        <v>144.29530201342283</v>
      </c>
      <c r="E221" s="95">
        <v>145.413870246085</v>
      </c>
      <c r="F221" s="95">
        <v>123.04250559284117</v>
      </c>
      <c r="G221" s="95">
        <v>38.03131991051454</v>
      </c>
      <c r="H221" s="95">
        <v>307.60626398210292</v>
      </c>
      <c r="I221" s="95">
        <v>0</v>
      </c>
      <c r="J221" s="95">
        <v>0</v>
      </c>
      <c r="K221" s="95">
        <v>25.727069351230426</v>
      </c>
      <c r="L221" s="95">
        <v>17.449664429530202</v>
      </c>
      <c r="M221" s="95">
        <v>9.3959731543624159</v>
      </c>
      <c r="N221" s="95">
        <v>11.856823266219239</v>
      </c>
      <c r="O221" s="95">
        <v>0.11185682326621925</v>
      </c>
      <c r="P221" s="95">
        <v>0.447427293064877</v>
      </c>
      <c r="Q221" s="95">
        <v>914.98881431767336</v>
      </c>
      <c r="R221" s="95">
        <v>268.45637583892619</v>
      </c>
      <c r="S221" s="95">
        <v>65.995525727069349</v>
      </c>
      <c r="T221" s="95">
        <v>17.897091722595079</v>
      </c>
      <c r="U221" s="99">
        <v>0.33557046979865768</v>
      </c>
      <c r="V221" s="100"/>
    </row>
    <row r="222" spans="1:22" x14ac:dyDescent="0.25">
      <c r="A222" s="93" t="s">
        <v>406</v>
      </c>
      <c r="B222" s="10">
        <v>863</v>
      </c>
      <c r="C222" s="95">
        <v>18.539976825028969</v>
      </c>
      <c r="D222" s="95">
        <v>107.76361529548088</v>
      </c>
      <c r="E222" s="95">
        <v>18.539976825028969</v>
      </c>
      <c r="F222" s="95">
        <v>25.492468134414832</v>
      </c>
      <c r="G222" s="95">
        <v>53.302433371958287</v>
      </c>
      <c r="H222" s="95">
        <v>0</v>
      </c>
      <c r="I222" s="95">
        <v>0</v>
      </c>
      <c r="J222" s="95">
        <v>0</v>
      </c>
      <c r="K222" s="95">
        <v>0.34762456546929316</v>
      </c>
      <c r="L222" s="95">
        <v>3.707995365005794</v>
      </c>
      <c r="M222" s="95">
        <v>1.1587485515643106</v>
      </c>
      <c r="N222" s="95">
        <v>4.5191193511008114</v>
      </c>
      <c r="O222" s="95">
        <v>0.11587485515643106</v>
      </c>
      <c r="P222" s="95">
        <v>1.1587485515643106</v>
      </c>
      <c r="Q222" s="95">
        <v>1181.9235225955968</v>
      </c>
      <c r="R222" s="95">
        <v>733.48783314020864</v>
      </c>
      <c r="S222" s="95">
        <v>82.271147161066054</v>
      </c>
      <c r="T222" s="95">
        <v>-27.809965237543455</v>
      </c>
      <c r="U222" s="99">
        <v>-9.2699884125144849E-2</v>
      </c>
      <c r="V222" s="100"/>
    </row>
    <row r="223" spans="1:22" x14ac:dyDescent="0.25">
      <c r="A223" s="93" t="s">
        <v>407</v>
      </c>
      <c r="B223" s="10">
        <v>874</v>
      </c>
      <c r="C223" s="95">
        <v>58.352402745995427</v>
      </c>
      <c r="D223" s="95">
        <v>163.61556064073227</v>
      </c>
      <c r="E223" s="95">
        <v>35.469107551487411</v>
      </c>
      <c r="F223" s="95">
        <v>72.082379862700222</v>
      </c>
      <c r="G223" s="95">
        <v>11.441647597254004</v>
      </c>
      <c r="H223" s="95">
        <v>0</v>
      </c>
      <c r="I223" s="95">
        <v>0</v>
      </c>
      <c r="J223" s="95">
        <v>0</v>
      </c>
      <c r="K223" s="95">
        <v>0.91533180778032042</v>
      </c>
      <c r="L223" s="95">
        <v>5.0343249427917627</v>
      </c>
      <c r="M223" s="95">
        <v>0</v>
      </c>
      <c r="N223" s="95">
        <v>7.2082379862700225</v>
      </c>
      <c r="O223" s="95">
        <v>0</v>
      </c>
      <c r="P223" s="95">
        <v>0</v>
      </c>
      <c r="Q223" s="95">
        <v>1069.7940503432494</v>
      </c>
      <c r="R223" s="95">
        <v>672.76887871853546</v>
      </c>
      <c r="S223" s="95">
        <v>102.97482837528604</v>
      </c>
      <c r="T223" s="95">
        <v>4.5766590389016022</v>
      </c>
      <c r="U223" s="99">
        <v>0.28604118993135014</v>
      </c>
      <c r="V223" s="100"/>
    </row>
    <row r="224" spans="1:22" x14ac:dyDescent="0.25">
      <c r="A224" s="93"/>
      <c r="B224" s="9" t="s">
        <v>205</v>
      </c>
      <c r="C224" s="9" t="s">
        <v>206</v>
      </c>
      <c r="D224" s="9" t="s">
        <v>207</v>
      </c>
      <c r="E224" s="9" t="s">
        <v>208</v>
      </c>
      <c r="F224" s="9" t="s">
        <v>209</v>
      </c>
      <c r="G224" s="9" t="s">
        <v>210</v>
      </c>
      <c r="H224" s="9" t="s">
        <v>211</v>
      </c>
      <c r="I224" s="9" t="s">
        <v>212</v>
      </c>
      <c r="J224" s="9" t="s">
        <v>213</v>
      </c>
      <c r="K224" s="96" t="s">
        <v>214</v>
      </c>
      <c r="L224" s="96" t="s">
        <v>215</v>
      </c>
      <c r="M224" s="96" t="s">
        <v>216</v>
      </c>
      <c r="N224" s="96" t="s">
        <v>217</v>
      </c>
      <c r="O224" s="96" t="s">
        <v>218</v>
      </c>
      <c r="P224" s="96" t="s">
        <v>219</v>
      </c>
      <c r="Q224" s="96" t="s">
        <v>43</v>
      </c>
      <c r="R224" s="96" t="s">
        <v>220</v>
      </c>
      <c r="S224" s="96" t="s">
        <v>44</v>
      </c>
      <c r="T224" s="96" t="s">
        <v>127</v>
      </c>
      <c r="U224" s="98" t="s">
        <v>130</v>
      </c>
      <c r="V224" s="98" t="s">
        <v>501</v>
      </c>
    </row>
    <row r="225" spans="1:22" x14ac:dyDescent="0.25">
      <c r="A225" s="93" t="s">
        <v>408</v>
      </c>
      <c r="B225" s="10">
        <v>928</v>
      </c>
      <c r="C225" s="95">
        <v>32.327586206896548</v>
      </c>
      <c r="D225" s="95">
        <v>154.09482758620689</v>
      </c>
      <c r="E225" s="95">
        <v>294.18103448275861</v>
      </c>
      <c r="F225" s="95">
        <v>336.20689655172413</v>
      </c>
      <c r="G225" s="95">
        <v>34.482758620689651</v>
      </c>
      <c r="H225" s="95">
        <v>0</v>
      </c>
      <c r="I225" s="95">
        <v>0</v>
      </c>
      <c r="J225" s="95">
        <v>0</v>
      </c>
      <c r="K225" s="95">
        <v>0</v>
      </c>
      <c r="L225" s="95">
        <v>0</v>
      </c>
      <c r="M225" s="95">
        <v>0</v>
      </c>
      <c r="N225" s="95">
        <v>0</v>
      </c>
      <c r="O225" s="95">
        <v>0</v>
      </c>
      <c r="P225" s="95">
        <v>0</v>
      </c>
      <c r="Q225" s="95">
        <v>1136.8534482758621</v>
      </c>
      <c r="R225" s="95">
        <v>149.78448275862067</v>
      </c>
      <c r="S225" s="95">
        <v>-1.0775862068965516</v>
      </c>
      <c r="T225" s="95">
        <v>102.37068965517241</v>
      </c>
      <c r="U225" s="99">
        <v>0.60344827586206895</v>
      </c>
      <c r="V225" s="100"/>
    </row>
    <row r="226" spans="1:22" x14ac:dyDescent="0.25">
      <c r="A226" s="93" t="s">
        <v>409</v>
      </c>
      <c r="B226" s="10">
        <v>920</v>
      </c>
      <c r="C226" s="95">
        <v>54.347826086956516</v>
      </c>
      <c r="D226" s="95">
        <v>293.47826086956519</v>
      </c>
      <c r="E226" s="95">
        <v>17.391304347826086</v>
      </c>
      <c r="F226" s="95">
        <v>333.695652173913</v>
      </c>
      <c r="G226" s="95">
        <v>44.565217391304344</v>
      </c>
      <c r="H226" s="95">
        <v>0</v>
      </c>
      <c r="I226" s="95">
        <v>0</v>
      </c>
      <c r="J226" s="95">
        <v>0</v>
      </c>
      <c r="K226" s="95">
        <v>2.7173913043478262</v>
      </c>
      <c r="L226" s="95">
        <v>7.0652173913043477</v>
      </c>
      <c r="M226" s="95">
        <v>6.3043478260869561</v>
      </c>
      <c r="N226" s="95">
        <v>8.5869565217391308</v>
      </c>
      <c r="O226" s="95">
        <v>0.32608695652173908</v>
      </c>
      <c r="P226" s="95">
        <v>0</v>
      </c>
      <c r="Q226" s="95">
        <v>600</v>
      </c>
      <c r="R226" s="95">
        <v>380.43478260869563</v>
      </c>
      <c r="S226" s="95">
        <v>97.826086956521735</v>
      </c>
      <c r="T226" s="95">
        <v>129.3478260869565</v>
      </c>
      <c r="U226" s="99">
        <v>0.58695652173913049</v>
      </c>
      <c r="V226" s="100"/>
    </row>
    <row r="227" spans="1:22" x14ac:dyDescent="0.25">
      <c r="A227" s="93" t="s">
        <v>410</v>
      </c>
      <c r="B227" s="10">
        <v>944</v>
      </c>
      <c r="C227" s="95">
        <v>57.203389830508478</v>
      </c>
      <c r="D227" s="95">
        <v>221.39830508474577</v>
      </c>
      <c r="E227" s="95">
        <v>524.36440677966107</v>
      </c>
      <c r="F227" s="95">
        <v>47.66949152542373</v>
      </c>
      <c r="G227" s="95">
        <v>14.830508474576272</v>
      </c>
      <c r="H227" s="95">
        <v>0</v>
      </c>
      <c r="I227" s="95">
        <v>0</v>
      </c>
      <c r="J227" s="95">
        <v>0</v>
      </c>
      <c r="K227" s="95">
        <v>11.652542372881356</v>
      </c>
      <c r="L227" s="95">
        <v>5.9322033898305087</v>
      </c>
      <c r="M227" s="95">
        <v>4.343220338983051</v>
      </c>
      <c r="N227" s="95">
        <v>5.5084745762711869</v>
      </c>
      <c r="O227" s="95">
        <v>0</v>
      </c>
      <c r="P227" s="95">
        <v>0.10593220338983052</v>
      </c>
      <c r="Q227" s="95">
        <v>2219.2796610169494</v>
      </c>
      <c r="R227" s="95">
        <v>236.22881355932205</v>
      </c>
      <c r="S227" s="95">
        <v>52.96610169491526</v>
      </c>
      <c r="T227" s="95">
        <v>131.35593220338984</v>
      </c>
      <c r="U227" s="99">
        <v>0.32838983050847459</v>
      </c>
      <c r="V227" s="100"/>
    </row>
    <row r="228" spans="1:22" x14ac:dyDescent="0.25">
      <c r="A228" s="93" t="s">
        <v>411</v>
      </c>
      <c r="B228" s="10">
        <v>944</v>
      </c>
      <c r="C228" s="95">
        <v>137.71186440677968</v>
      </c>
      <c r="D228" s="95">
        <v>477.75423728813564</v>
      </c>
      <c r="E228" s="95">
        <v>120.76271186440678</v>
      </c>
      <c r="F228" s="95">
        <v>65.677966101694921</v>
      </c>
      <c r="G228" s="95">
        <v>26.48305084745763</v>
      </c>
      <c r="H228" s="95">
        <v>0</v>
      </c>
      <c r="I228" s="95">
        <v>0</v>
      </c>
      <c r="J228" s="95">
        <v>0</v>
      </c>
      <c r="K228" s="95">
        <v>18.326271186440678</v>
      </c>
      <c r="L228" s="95">
        <v>9.7457627118644066</v>
      </c>
      <c r="M228" s="95">
        <v>7.5211864406779663</v>
      </c>
      <c r="N228" s="95">
        <v>10.0635593220339</v>
      </c>
      <c r="O228" s="95">
        <v>1.8008474576271187</v>
      </c>
      <c r="P228" s="95">
        <v>0.10593220338983052</v>
      </c>
      <c r="Q228" s="95">
        <v>1211.8644067796611</v>
      </c>
      <c r="R228" s="95">
        <v>450.21186440677968</v>
      </c>
      <c r="S228" s="95">
        <v>184.32203389830511</v>
      </c>
      <c r="T228" s="95">
        <v>235.16949152542375</v>
      </c>
      <c r="U228" s="99">
        <v>0.32838983050847459</v>
      </c>
      <c r="V228" s="100"/>
    </row>
    <row r="229" spans="1:22" x14ac:dyDescent="0.25">
      <c r="A229" s="93" t="s">
        <v>412</v>
      </c>
      <c r="B229" s="10">
        <v>899</v>
      </c>
      <c r="C229" s="95">
        <v>91.212458286985537</v>
      </c>
      <c r="D229" s="95">
        <v>499.44382647385981</v>
      </c>
      <c r="E229" s="95">
        <v>15.572858731924359</v>
      </c>
      <c r="F229" s="95">
        <v>100.11123470522803</v>
      </c>
      <c r="G229" s="95">
        <v>34.482758620689651</v>
      </c>
      <c r="H229" s="95">
        <v>0</v>
      </c>
      <c r="I229" s="95">
        <v>0</v>
      </c>
      <c r="J229" s="95">
        <v>0</v>
      </c>
      <c r="K229" s="95">
        <v>25.917686318131256</v>
      </c>
      <c r="L229" s="95">
        <v>14.349276974416018</v>
      </c>
      <c r="M229" s="95">
        <v>8.5650723025583986</v>
      </c>
      <c r="N229" s="95">
        <v>11.67964404894327</v>
      </c>
      <c r="O229" s="95">
        <v>0.22246941045606231</v>
      </c>
      <c r="P229" s="95">
        <v>0.44493882091212461</v>
      </c>
      <c r="Q229" s="95">
        <v>1041.1568409343715</v>
      </c>
      <c r="R229" s="95">
        <v>583.98220244716344</v>
      </c>
      <c r="S229" s="95">
        <v>205.78420467185762</v>
      </c>
      <c r="T229" s="95">
        <v>229.14349276974414</v>
      </c>
      <c r="U229" s="99">
        <v>0.36707452725250278</v>
      </c>
      <c r="V229" s="100"/>
    </row>
    <row r="230" spans="1:22" x14ac:dyDescent="0.25">
      <c r="A230" s="93" t="s">
        <v>413</v>
      </c>
      <c r="B230" s="10">
        <v>250</v>
      </c>
      <c r="C230" s="95">
        <v>170</v>
      </c>
      <c r="D230" s="95">
        <v>110</v>
      </c>
      <c r="E230" s="95">
        <v>35</v>
      </c>
      <c r="F230" s="95">
        <v>290</v>
      </c>
      <c r="G230" s="95"/>
      <c r="H230" s="95"/>
      <c r="I230" s="95"/>
      <c r="J230" s="95"/>
      <c r="K230" s="95"/>
      <c r="L230" s="95">
        <v>3.9</v>
      </c>
      <c r="M230" s="95"/>
      <c r="N230" s="95">
        <v>29</v>
      </c>
      <c r="O230" s="95"/>
      <c r="P230" s="95"/>
      <c r="Q230" s="95">
        <v>752</v>
      </c>
      <c r="R230" s="95">
        <v>484</v>
      </c>
      <c r="S230" s="95">
        <v>34</v>
      </c>
      <c r="T230" s="95">
        <v>7</v>
      </c>
      <c r="U230" s="99">
        <v>3.4</v>
      </c>
      <c r="V230" s="100"/>
    </row>
    <row r="231" spans="1:22" x14ac:dyDescent="0.25">
      <c r="A231" s="93" t="s">
        <v>414</v>
      </c>
      <c r="B231" s="10">
        <v>160</v>
      </c>
      <c r="C231" s="95">
        <v>120</v>
      </c>
      <c r="D231" s="95">
        <v>150</v>
      </c>
      <c r="E231" s="95">
        <v>30</v>
      </c>
      <c r="F231" s="95">
        <v>250</v>
      </c>
      <c r="G231" s="95"/>
      <c r="H231" s="95"/>
      <c r="I231" s="95"/>
      <c r="J231" s="95"/>
      <c r="K231" s="95"/>
      <c r="L231" s="95">
        <v>3.9</v>
      </c>
      <c r="M231" s="95"/>
      <c r="N231" s="95">
        <v>29</v>
      </c>
      <c r="O231" s="95"/>
      <c r="P231" s="95"/>
      <c r="Q231" s="95">
        <v>873</v>
      </c>
      <c r="R231" s="95">
        <v>592</v>
      </c>
      <c r="S231" s="95">
        <v>72</v>
      </c>
      <c r="T231" s="95">
        <v>3</v>
      </c>
      <c r="U231" s="99">
        <v>2.1</v>
      </c>
      <c r="V231" s="100"/>
    </row>
    <row r="232" spans="1:22" x14ac:dyDescent="0.25">
      <c r="A232" s="93" t="s">
        <v>415</v>
      </c>
      <c r="B232" s="10">
        <v>270</v>
      </c>
      <c r="C232" s="95">
        <v>50</v>
      </c>
      <c r="D232" s="95">
        <v>89</v>
      </c>
      <c r="E232" s="95">
        <v>25</v>
      </c>
      <c r="F232" s="95">
        <v>190</v>
      </c>
      <c r="G232" s="95"/>
      <c r="H232" s="95"/>
      <c r="I232" s="95"/>
      <c r="J232" s="95"/>
      <c r="K232" s="95"/>
      <c r="L232" s="95">
        <v>1.9</v>
      </c>
      <c r="M232" s="95"/>
      <c r="N232" s="95">
        <v>13.2</v>
      </c>
      <c r="O232" s="95"/>
      <c r="P232" s="95"/>
      <c r="Q232" s="95">
        <v>914</v>
      </c>
      <c r="R232" s="95">
        <v>527</v>
      </c>
      <c r="S232" s="95">
        <v>65</v>
      </c>
      <c r="T232" s="95">
        <v>-39</v>
      </c>
      <c r="U232" s="99">
        <v>1.55</v>
      </c>
      <c r="V232" s="100"/>
    </row>
    <row r="233" spans="1:22" x14ac:dyDescent="0.25">
      <c r="A233" s="93" t="s">
        <v>416</v>
      </c>
      <c r="B233" s="10">
        <v>310</v>
      </c>
      <c r="C233" s="95">
        <v>48</v>
      </c>
      <c r="D233" s="95">
        <v>85</v>
      </c>
      <c r="E233" s="95">
        <v>25</v>
      </c>
      <c r="F233" s="95">
        <v>185</v>
      </c>
      <c r="G233" s="95"/>
      <c r="H233" s="95"/>
      <c r="I233" s="95"/>
      <c r="J233" s="95"/>
      <c r="K233" s="95"/>
      <c r="L233" s="95">
        <v>1.9</v>
      </c>
      <c r="M233" s="95"/>
      <c r="N233" s="95">
        <v>13.2</v>
      </c>
      <c r="O233" s="95"/>
      <c r="P233" s="95"/>
      <c r="Q233" s="95">
        <v>923</v>
      </c>
      <c r="R233" s="95">
        <v>518</v>
      </c>
      <c r="S233" s="95">
        <v>63</v>
      </c>
      <c r="T233" s="95">
        <v>-40</v>
      </c>
      <c r="U233" s="99">
        <v>1.5</v>
      </c>
      <c r="V233" s="100"/>
    </row>
    <row r="234" spans="1:22" x14ac:dyDescent="0.25">
      <c r="A234" s="93" t="s">
        <v>417</v>
      </c>
      <c r="B234" s="10">
        <v>200</v>
      </c>
      <c r="C234" s="95">
        <v>56</v>
      </c>
      <c r="D234" s="95">
        <v>95</v>
      </c>
      <c r="E234" s="95">
        <v>25</v>
      </c>
      <c r="F234" s="95">
        <v>210</v>
      </c>
      <c r="G234" s="95"/>
      <c r="H234" s="95"/>
      <c r="I234" s="95"/>
      <c r="J234" s="95"/>
      <c r="K234" s="95"/>
      <c r="L234" s="95">
        <v>1.9</v>
      </c>
      <c r="M234" s="95"/>
      <c r="N234" s="95">
        <v>13.2</v>
      </c>
      <c r="O234" s="95"/>
      <c r="P234" s="95"/>
      <c r="Q234" s="95">
        <v>879</v>
      </c>
      <c r="R234" s="95">
        <v>537</v>
      </c>
      <c r="S234" s="95">
        <v>67</v>
      </c>
      <c r="T234" s="95">
        <v>-38</v>
      </c>
      <c r="U234" s="99">
        <v>1.75</v>
      </c>
      <c r="V234" s="100"/>
    </row>
    <row r="235" spans="1:22" x14ac:dyDescent="0.25">
      <c r="A235" s="93" t="s">
        <v>418</v>
      </c>
      <c r="B235" s="10">
        <v>230</v>
      </c>
      <c r="C235" s="95">
        <v>52</v>
      </c>
      <c r="D235" s="95">
        <v>92</v>
      </c>
      <c r="E235" s="95">
        <v>25</v>
      </c>
      <c r="F235" s="95">
        <v>200</v>
      </c>
      <c r="G235" s="95"/>
      <c r="H235" s="95"/>
      <c r="I235" s="95"/>
      <c r="J235" s="95"/>
      <c r="K235" s="95"/>
      <c r="L235" s="95">
        <v>1.9</v>
      </c>
      <c r="M235" s="95"/>
      <c r="N235" s="95">
        <v>13.2</v>
      </c>
      <c r="O235" s="95"/>
      <c r="P235" s="95"/>
      <c r="Q235" s="95">
        <v>897</v>
      </c>
      <c r="R235" s="95">
        <v>533</v>
      </c>
      <c r="S235" s="95">
        <v>66</v>
      </c>
      <c r="T235" s="95">
        <v>-39</v>
      </c>
      <c r="U235" s="99">
        <v>1.65</v>
      </c>
      <c r="V235" s="100"/>
    </row>
    <row r="236" spans="1:22" x14ac:dyDescent="0.25">
      <c r="A236" s="93" t="s">
        <v>419</v>
      </c>
      <c r="B236" s="10">
        <v>360</v>
      </c>
      <c r="C236" s="95">
        <v>48</v>
      </c>
      <c r="D236" s="95">
        <v>83</v>
      </c>
      <c r="E236" s="95">
        <v>30</v>
      </c>
      <c r="F236" s="95">
        <v>195</v>
      </c>
      <c r="G236" s="95"/>
      <c r="H236" s="95"/>
      <c r="I236" s="95"/>
      <c r="J236" s="95"/>
      <c r="K236" s="95">
        <v>3.6</v>
      </c>
      <c r="L236" s="95">
        <v>1.9</v>
      </c>
      <c r="M236" s="95"/>
      <c r="N236" s="95">
        <v>13.6</v>
      </c>
      <c r="O236" s="95"/>
      <c r="P236" s="95"/>
      <c r="Q236" s="95">
        <v>909</v>
      </c>
      <c r="R236" s="95">
        <v>501</v>
      </c>
      <c r="S236" s="95">
        <v>47</v>
      </c>
      <c r="T236" s="95">
        <v>-25</v>
      </c>
      <c r="U236" s="99">
        <v>1.6</v>
      </c>
      <c r="V236" s="100">
        <v>0.8</v>
      </c>
    </row>
    <row r="237" spans="1:22" x14ac:dyDescent="0.25">
      <c r="A237" s="93" t="s">
        <v>420</v>
      </c>
    </row>
    <row r="238" spans="1:22" x14ac:dyDescent="0.25">
      <c r="A238" s="93" t="s">
        <v>421</v>
      </c>
      <c r="B238" s="10">
        <v>870</v>
      </c>
      <c r="C238" s="95">
        <v>73.563218390804593</v>
      </c>
      <c r="D238" s="95">
        <v>536.78160919540232</v>
      </c>
      <c r="E238" s="95">
        <v>20.689655172413794</v>
      </c>
      <c r="F238" s="95">
        <v>42.52873563218391</v>
      </c>
      <c r="G238" s="95">
        <v>106.89655172413794</v>
      </c>
      <c r="H238" s="95">
        <v>106.89655172413794</v>
      </c>
      <c r="I238" s="95">
        <v>58.620689655172413</v>
      </c>
      <c r="J238" s="95">
        <v>0</v>
      </c>
      <c r="K238" s="95">
        <v>3.1034482758620694</v>
      </c>
      <c r="L238" s="95">
        <v>7.3563218390804606</v>
      </c>
      <c r="M238" s="95">
        <v>3.4482758620689657</v>
      </c>
      <c r="N238" s="95">
        <v>25.632183908045977</v>
      </c>
      <c r="O238" s="95">
        <v>0.22988505747126439</v>
      </c>
      <c r="P238" s="95">
        <v>0.22988505747126439</v>
      </c>
      <c r="Q238" s="95">
        <v>1131.0344827586207</v>
      </c>
      <c r="R238" s="95">
        <v>449.42528735632186</v>
      </c>
      <c r="S238" s="95">
        <v>417.24137931034483</v>
      </c>
      <c r="T238" s="95">
        <v>70.114942528735639</v>
      </c>
      <c r="U238" s="99">
        <v>9.1954022988505746E-2</v>
      </c>
      <c r="V238" s="100"/>
    </row>
    <row r="239" spans="1:22" x14ac:dyDescent="0.25">
      <c r="A239" s="93" t="s">
        <v>422</v>
      </c>
      <c r="B239" s="10">
        <v>877</v>
      </c>
      <c r="C239" s="95">
        <v>70.695553021664765</v>
      </c>
      <c r="D239" s="95">
        <v>517.67388825541616</v>
      </c>
      <c r="E239" s="95">
        <v>20.524515393386544</v>
      </c>
      <c r="F239" s="95">
        <v>69.555302166476622</v>
      </c>
      <c r="G239" s="95">
        <v>101.48232611174458</v>
      </c>
      <c r="H239" s="95">
        <v>152.79361459521095</v>
      </c>
      <c r="I239" s="95">
        <v>77.53705815279362</v>
      </c>
      <c r="J239" s="95">
        <v>3.420752565564424</v>
      </c>
      <c r="K239" s="95">
        <v>3.1927023945267958</v>
      </c>
      <c r="L239" s="95">
        <v>7.1835803876852902</v>
      </c>
      <c r="M239" s="95">
        <v>3.6488027366020526</v>
      </c>
      <c r="N239" s="95">
        <v>24.401368301026224</v>
      </c>
      <c r="O239" s="95">
        <v>0.22805017103762829</v>
      </c>
      <c r="P239" s="95">
        <v>0.45610034207525657</v>
      </c>
      <c r="Q239" s="95">
        <v>1126.5678449258837</v>
      </c>
      <c r="R239" s="95">
        <v>464.08209806157356</v>
      </c>
      <c r="S239" s="95">
        <v>404.78905359179021</v>
      </c>
      <c r="T239" s="95">
        <v>62.713797035347774</v>
      </c>
      <c r="U239" s="99">
        <v>0.14823261117445838</v>
      </c>
      <c r="V239" s="100"/>
    </row>
    <row r="240" spans="1:22" x14ac:dyDescent="0.25">
      <c r="A240" s="93" t="s">
        <v>423</v>
      </c>
      <c r="B240" s="10">
        <v>885</v>
      </c>
      <c r="C240" s="95">
        <v>58.757062146892657</v>
      </c>
      <c r="D240" s="95">
        <v>163.84180790960451</v>
      </c>
      <c r="E240" s="95">
        <v>36.158192090395481</v>
      </c>
      <c r="F240" s="95">
        <v>335.59322033898303</v>
      </c>
      <c r="G240" s="95">
        <v>14.689265536723164</v>
      </c>
      <c r="H240" s="95">
        <v>577.40112994350284</v>
      </c>
      <c r="I240" s="95">
        <v>407.90960451977401</v>
      </c>
      <c r="J240" s="95">
        <v>0</v>
      </c>
      <c r="K240" s="95">
        <v>5.9887005649717509</v>
      </c>
      <c r="L240" s="95">
        <v>1.6949152542372881</v>
      </c>
      <c r="M240" s="95">
        <v>2.5988700564971747</v>
      </c>
      <c r="N240" s="95">
        <v>14.576271186440678</v>
      </c>
      <c r="O240" s="95">
        <v>0.11299435028248588</v>
      </c>
      <c r="P240" s="95">
        <v>0.33898305084745761</v>
      </c>
      <c r="Q240" s="95">
        <v>1079.0960451977401</v>
      </c>
      <c r="R240" s="95">
        <v>696.04519774011294</v>
      </c>
      <c r="S240" s="95">
        <v>107.34463276836158</v>
      </c>
      <c r="T240" s="95">
        <v>-19.209039548022599</v>
      </c>
      <c r="U240" s="99">
        <v>0.57627118644067798</v>
      </c>
      <c r="V240" s="100"/>
    </row>
    <row r="241" spans="1:22" x14ac:dyDescent="0.25">
      <c r="A241" s="93" t="s">
        <v>424</v>
      </c>
      <c r="B241" s="10">
        <v>884</v>
      </c>
      <c r="C241" s="95">
        <v>54.298642533936651</v>
      </c>
      <c r="D241" s="95">
        <v>128.95927601809956</v>
      </c>
      <c r="E241" s="95">
        <v>21.493212669683256</v>
      </c>
      <c r="F241" s="95">
        <v>383.48416289592762</v>
      </c>
      <c r="G241" s="95">
        <v>14.705882352941176</v>
      </c>
      <c r="H241" s="95">
        <v>625.56561085972851</v>
      </c>
      <c r="I241" s="95">
        <v>511.31221719457011</v>
      </c>
      <c r="J241" s="95">
        <v>0</v>
      </c>
      <c r="K241" s="95">
        <v>6.3348416289592757</v>
      </c>
      <c r="L241" s="95">
        <v>1.5837104072398189</v>
      </c>
      <c r="M241" s="95">
        <v>2.4886877828054299</v>
      </c>
      <c r="N241" s="95">
        <v>14.366515837104071</v>
      </c>
      <c r="O241" s="95">
        <v>0.11312217194570136</v>
      </c>
      <c r="P241" s="95">
        <v>0.33936651583710403</v>
      </c>
      <c r="Q241" s="95">
        <v>978.50678733031668</v>
      </c>
      <c r="R241" s="95">
        <v>685.52036199095016</v>
      </c>
      <c r="S241" s="95">
        <v>91.628959276018094</v>
      </c>
      <c r="T241" s="95">
        <v>-35.067873303167417</v>
      </c>
      <c r="U241" s="99">
        <v>0.62217194570135748</v>
      </c>
      <c r="V241" s="100"/>
    </row>
    <row r="242" spans="1:22" x14ac:dyDescent="0.25">
      <c r="A242" s="93" t="s">
        <v>425</v>
      </c>
      <c r="B242" s="10">
        <v>893</v>
      </c>
      <c r="C242" s="95">
        <v>67.189249720044785</v>
      </c>
      <c r="D242" s="95">
        <v>471.44456886898098</v>
      </c>
      <c r="E242" s="95">
        <v>100.78387458006719</v>
      </c>
      <c r="F242" s="95">
        <v>70.548712206047028</v>
      </c>
      <c r="G242" s="95">
        <v>91.825307950727876</v>
      </c>
      <c r="H242" s="95">
        <v>0</v>
      </c>
      <c r="I242" s="95">
        <v>0</v>
      </c>
      <c r="J242" s="95">
        <v>0</v>
      </c>
      <c r="K242" s="95">
        <v>3.2474804031354982</v>
      </c>
      <c r="L242" s="95">
        <v>7.2788353863381854</v>
      </c>
      <c r="M242" s="95">
        <v>3.6954087346024633</v>
      </c>
      <c r="N242" s="95">
        <v>24.636058230683091</v>
      </c>
      <c r="O242" s="95">
        <v>0.33594624860022393</v>
      </c>
      <c r="P242" s="95">
        <v>0.44792833146696531</v>
      </c>
      <c r="Q242" s="95">
        <v>1325.8678611422172</v>
      </c>
      <c r="R242" s="95">
        <v>569.98880179171329</v>
      </c>
      <c r="S242" s="95">
        <v>238.52183650615902</v>
      </c>
      <c r="T242" s="95">
        <v>192.60918253079507</v>
      </c>
      <c r="U242" s="99">
        <v>0.24636058230683092</v>
      </c>
      <c r="V242" s="100"/>
    </row>
    <row r="243" spans="1:22" x14ac:dyDescent="0.25">
      <c r="A243" s="93" t="s">
        <v>426</v>
      </c>
      <c r="B243" s="10">
        <v>870</v>
      </c>
      <c r="C243" s="95">
        <v>73.563218390804593</v>
      </c>
      <c r="D243" s="95">
        <v>536.78160919540232</v>
      </c>
      <c r="E243" s="95">
        <v>20.689655172413794</v>
      </c>
      <c r="F243" s="95">
        <v>42.52873563218391</v>
      </c>
      <c r="G243" s="95">
        <v>106.89655172413794</v>
      </c>
      <c r="H243" s="95">
        <v>106.89655172413794</v>
      </c>
      <c r="I243" s="95">
        <v>58.620689655172413</v>
      </c>
      <c r="J243" s="95">
        <v>0</v>
      </c>
      <c r="K243" s="95">
        <v>3.1034482758620694</v>
      </c>
      <c r="L243" s="95">
        <v>7.3563218390804606</v>
      </c>
      <c r="M243" s="95">
        <v>3.4482758620689657</v>
      </c>
      <c r="N243" s="95">
        <v>25.632183908045977</v>
      </c>
      <c r="O243" s="95">
        <v>0.22988505747126439</v>
      </c>
      <c r="P243" s="95">
        <v>0.22988505747126439</v>
      </c>
      <c r="Q243" s="95">
        <v>1155.1724137931035</v>
      </c>
      <c r="R243" s="95">
        <v>625.28735632183907</v>
      </c>
      <c r="S243" s="95">
        <v>270.11494252873564</v>
      </c>
      <c r="T243" s="95">
        <v>222.98850574712642</v>
      </c>
      <c r="U243" s="99">
        <v>9.1954022988505746E-2</v>
      </c>
      <c r="V243" s="100"/>
    </row>
    <row r="244" spans="1:22" x14ac:dyDescent="0.25">
      <c r="A244" s="93" t="s">
        <v>427</v>
      </c>
      <c r="B244" s="10">
        <v>873</v>
      </c>
      <c r="C244" s="95">
        <v>71.019473081328755</v>
      </c>
      <c r="D244" s="95">
        <v>485.68155784650628</v>
      </c>
      <c r="E244" s="95">
        <v>20.618556701030929</v>
      </c>
      <c r="F244" s="95">
        <v>91.638029782359681</v>
      </c>
      <c r="G244" s="95">
        <v>85.910652920962193</v>
      </c>
      <c r="H244" s="95">
        <v>230.2405498281787</v>
      </c>
      <c r="I244" s="95">
        <v>128.29324169530355</v>
      </c>
      <c r="J244" s="95">
        <v>5.72737686139748</v>
      </c>
      <c r="K244" s="95">
        <v>4.0091638029782359</v>
      </c>
      <c r="L244" s="95">
        <v>6.8728522336769764</v>
      </c>
      <c r="M244" s="95">
        <v>2.9782359679266897</v>
      </c>
      <c r="N244" s="95">
        <v>23.367697594501717</v>
      </c>
      <c r="O244" s="95">
        <v>0.22909507445589922</v>
      </c>
      <c r="P244" s="95">
        <v>0.3436426116838488</v>
      </c>
      <c r="Q244" s="95">
        <v>1140.8934707903779</v>
      </c>
      <c r="R244" s="95">
        <v>630.01145475372277</v>
      </c>
      <c r="S244" s="95">
        <v>260.0229095074456</v>
      </c>
      <c r="T244" s="95">
        <v>180.98510882016038</v>
      </c>
      <c r="U244" s="99">
        <v>0.22909507445589922</v>
      </c>
      <c r="V244" s="100"/>
    </row>
    <row r="245" spans="1:22" x14ac:dyDescent="0.25">
      <c r="A245" s="93" t="s">
        <v>428</v>
      </c>
      <c r="B245" s="10">
        <v>876</v>
      </c>
      <c r="C245" s="95">
        <v>76.484018264840188</v>
      </c>
      <c r="D245" s="95">
        <v>485.15981735159818</v>
      </c>
      <c r="E245" s="95">
        <v>21.689497716894977</v>
      </c>
      <c r="F245" s="95">
        <v>68.493150684931507</v>
      </c>
      <c r="G245" s="95">
        <v>109.58904109589041</v>
      </c>
      <c r="H245" s="95">
        <v>144.97716894977168</v>
      </c>
      <c r="I245" s="95">
        <v>85.61643835616438</v>
      </c>
      <c r="J245" s="95">
        <v>5.7077625570776256</v>
      </c>
      <c r="K245" s="95">
        <v>3.5388127853881279</v>
      </c>
      <c r="L245" s="95">
        <v>7.5342465753424657</v>
      </c>
      <c r="M245" s="95">
        <v>3.6529680365296806</v>
      </c>
      <c r="N245" s="95">
        <v>24.543378995433791</v>
      </c>
      <c r="O245" s="95">
        <v>0.34246575342465752</v>
      </c>
      <c r="P245" s="95">
        <v>0.45662100456621008</v>
      </c>
      <c r="Q245" s="95">
        <v>1139.269406392694</v>
      </c>
      <c r="R245" s="95">
        <v>626.71232876712327</v>
      </c>
      <c r="S245" s="95">
        <v>259.13242009132421</v>
      </c>
      <c r="T245" s="95">
        <v>181.50684931506851</v>
      </c>
      <c r="U245" s="99">
        <v>0.12557077625570776</v>
      </c>
      <c r="V245" s="100"/>
    </row>
    <row r="246" spans="1:22" x14ac:dyDescent="0.25">
      <c r="A246" s="93" t="s">
        <v>429</v>
      </c>
      <c r="B246" s="10">
        <v>877</v>
      </c>
      <c r="C246" s="95">
        <v>70.695553021664765</v>
      </c>
      <c r="D246" s="95">
        <v>517.67388825541616</v>
      </c>
      <c r="E246" s="95">
        <v>20.524515393386544</v>
      </c>
      <c r="F246" s="95">
        <v>69.555302166476622</v>
      </c>
      <c r="G246" s="95">
        <v>101.48232611174458</v>
      </c>
      <c r="H246" s="95">
        <v>152.79361459521095</v>
      </c>
      <c r="I246" s="95">
        <v>77.53705815279362</v>
      </c>
      <c r="J246" s="95">
        <v>3.420752565564424</v>
      </c>
      <c r="K246" s="95">
        <v>3.1927023945267958</v>
      </c>
      <c r="L246" s="95">
        <v>7.1835803876852902</v>
      </c>
      <c r="M246" s="95">
        <v>3.6488027366020526</v>
      </c>
      <c r="N246" s="95">
        <v>24.401368301026224</v>
      </c>
      <c r="O246" s="95">
        <v>0.22805017103762829</v>
      </c>
      <c r="P246" s="95">
        <v>0.45610034207525657</v>
      </c>
      <c r="Q246" s="95">
        <v>1145.952109464082</v>
      </c>
      <c r="R246" s="95">
        <v>625.9977194982896</v>
      </c>
      <c r="S246" s="95">
        <v>267.95895096921322</v>
      </c>
      <c r="T246" s="95">
        <v>205.24515393386545</v>
      </c>
      <c r="U246" s="99">
        <v>0.14823261117445838</v>
      </c>
      <c r="V246" s="100"/>
    </row>
    <row r="247" spans="1:22" x14ac:dyDescent="0.25">
      <c r="A247" s="93" t="s">
        <v>430</v>
      </c>
      <c r="B247" s="10">
        <v>875</v>
      </c>
      <c r="C247" s="95">
        <v>21.714285714285715</v>
      </c>
      <c r="D247" s="95">
        <v>102.85714285714286</v>
      </c>
      <c r="E247" s="95">
        <v>32</v>
      </c>
      <c r="F247" s="95">
        <v>45.714285714285715</v>
      </c>
      <c r="G247" s="95">
        <v>6.8571428571428568</v>
      </c>
      <c r="H247" s="95">
        <v>0</v>
      </c>
      <c r="I247" s="95">
        <v>0</v>
      </c>
      <c r="J247" s="95">
        <v>0</v>
      </c>
      <c r="K247" s="95">
        <v>0.45714285714285718</v>
      </c>
      <c r="L247" s="95">
        <v>3.4285714285714284</v>
      </c>
      <c r="M247" s="95">
        <v>1.6</v>
      </c>
      <c r="N247" s="95">
        <v>4.2285714285714286</v>
      </c>
      <c r="O247" s="95">
        <v>0.1142857142857143</v>
      </c>
      <c r="P247" s="95">
        <v>0.68571428571428572</v>
      </c>
      <c r="Q247" s="95">
        <v>1068.5714285714287</v>
      </c>
      <c r="R247" s="95">
        <v>425.14285714285717</v>
      </c>
      <c r="S247" s="95">
        <v>77.714285714285708</v>
      </c>
      <c r="T247" s="95">
        <v>-26.285714285714285</v>
      </c>
      <c r="U247" s="99">
        <v>0.36571428571428571</v>
      </c>
      <c r="V247" s="100"/>
    </row>
    <row r="248" spans="1:22" x14ac:dyDescent="0.25">
      <c r="A248" s="93" t="s">
        <v>431</v>
      </c>
      <c r="B248" s="10">
        <v>877</v>
      </c>
      <c r="C248" s="95">
        <v>18.244013683010262</v>
      </c>
      <c r="D248" s="95">
        <v>115.16533637400228</v>
      </c>
      <c r="E248" s="95">
        <v>34.20752565564424</v>
      </c>
      <c r="F248" s="95">
        <v>23.945267958950968</v>
      </c>
      <c r="G248" s="95">
        <v>7.9817559863169896</v>
      </c>
      <c r="H248" s="95">
        <v>80.957810718358033</v>
      </c>
      <c r="I248" s="95">
        <v>0</v>
      </c>
      <c r="J248" s="95">
        <v>0</v>
      </c>
      <c r="K248" s="95">
        <v>0.45610034207525657</v>
      </c>
      <c r="L248" s="95">
        <v>3.420752565564424</v>
      </c>
      <c r="M248" s="95">
        <v>1.5963511972633979</v>
      </c>
      <c r="N248" s="95">
        <v>4.3329532497149374</v>
      </c>
      <c r="O248" s="95">
        <v>0.11402508551881414</v>
      </c>
      <c r="P248" s="95">
        <v>0.79817559863169896</v>
      </c>
      <c r="Q248" s="95">
        <v>1161.915621436716</v>
      </c>
      <c r="R248" s="95">
        <v>456.10034207525655</v>
      </c>
      <c r="S248" s="95">
        <v>96.921322690992014</v>
      </c>
      <c r="T248" s="95">
        <v>-26.225769669327253</v>
      </c>
      <c r="U248" s="99">
        <v>0.30786773090079822</v>
      </c>
      <c r="V248" s="100"/>
    </row>
    <row r="249" spans="1:22" x14ac:dyDescent="0.25">
      <c r="A249" s="93" t="s">
        <v>432</v>
      </c>
      <c r="B249" s="10">
        <v>899</v>
      </c>
      <c r="C249" s="95">
        <v>33.370411568409345</v>
      </c>
      <c r="D249" s="95">
        <v>498.3314794215795</v>
      </c>
      <c r="E249" s="95">
        <v>60.066740823136819</v>
      </c>
      <c r="F249" s="95">
        <v>35.595105672969964</v>
      </c>
      <c r="G249" s="95">
        <v>0</v>
      </c>
      <c r="H249" s="95">
        <v>94.549499443826477</v>
      </c>
      <c r="I249" s="95">
        <v>0</v>
      </c>
      <c r="J249" s="95">
        <v>0</v>
      </c>
      <c r="K249" s="95">
        <v>0</v>
      </c>
      <c r="L249" s="95">
        <v>3.3370411568409342</v>
      </c>
      <c r="M249" s="95">
        <v>0</v>
      </c>
      <c r="N249" s="95">
        <v>0</v>
      </c>
      <c r="O249" s="95">
        <v>0</v>
      </c>
      <c r="P249" s="95">
        <v>0</v>
      </c>
      <c r="Q249" s="95">
        <v>1271.412680756396</v>
      </c>
      <c r="R249" s="95">
        <v>489.43270300333705</v>
      </c>
      <c r="S249" s="95">
        <v>281.42380422691878</v>
      </c>
      <c r="T249" s="95">
        <v>120.13348164627364</v>
      </c>
      <c r="U249" s="99">
        <v>0.12235817575083426</v>
      </c>
      <c r="V249" s="100"/>
    </row>
    <row r="250" spans="1:22" x14ac:dyDescent="0.25">
      <c r="A250" s="93" t="s">
        <v>433</v>
      </c>
      <c r="B250" s="10">
        <v>180</v>
      </c>
      <c r="C250" s="95">
        <v>110</v>
      </c>
      <c r="D250" s="95">
        <v>187</v>
      </c>
      <c r="E250" s="95">
        <v>35</v>
      </c>
      <c r="F250" s="95">
        <v>180</v>
      </c>
      <c r="G250" s="95"/>
      <c r="H250" s="95"/>
      <c r="I250" s="95"/>
      <c r="J250" s="95"/>
      <c r="K250" s="95"/>
      <c r="L250" s="95">
        <v>3.7</v>
      </c>
      <c r="M250" s="95"/>
      <c r="N250" s="95">
        <v>26.3</v>
      </c>
      <c r="O250" s="95"/>
      <c r="P250" s="95"/>
      <c r="Q250" s="95">
        <v>1007</v>
      </c>
      <c r="R250" s="95">
        <v>654</v>
      </c>
      <c r="S250" s="95">
        <v>88</v>
      </c>
      <c r="T250" s="95">
        <v>27</v>
      </c>
      <c r="U250" s="99">
        <v>1.4</v>
      </c>
      <c r="V250" s="100"/>
    </row>
    <row r="251" spans="1:22" x14ac:dyDescent="0.25">
      <c r="A251" s="93" t="s">
        <v>434</v>
      </c>
      <c r="B251" s="10">
        <v>162</v>
      </c>
      <c r="C251" s="95">
        <v>84</v>
      </c>
      <c r="D251" s="95">
        <v>227</v>
      </c>
      <c r="E251" s="95">
        <v>27</v>
      </c>
      <c r="F251" s="95">
        <v>139</v>
      </c>
      <c r="G251" s="95">
        <v>200</v>
      </c>
      <c r="H251" s="95"/>
      <c r="I251" s="95"/>
      <c r="J251" s="95"/>
      <c r="K251" s="95"/>
      <c r="L251" s="95">
        <v>6.6</v>
      </c>
      <c r="M251" s="95"/>
      <c r="N251" s="95">
        <v>27.8</v>
      </c>
      <c r="O251" s="95"/>
      <c r="P251" s="95"/>
      <c r="Q251" s="95">
        <v>1125</v>
      </c>
      <c r="R251" s="95">
        <v>711</v>
      </c>
      <c r="S251" s="95">
        <v>106</v>
      </c>
      <c r="T251" s="95">
        <v>45</v>
      </c>
      <c r="U251" s="99">
        <v>0.9</v>
      </c>
      <c r="V251" s="100"/>
    </row>
    <row r="252" spans="1:22" x14ac:dyDescent="0.25">
      <c r="A252" s="93" t="s">
        <v>435</v>
      </c>
      <c r="B252" s="10">
        <v>160</v>
      </c>
      <c r="C252" s="95">
        <v>350</v>
      </c>
      <c r="D252" s="95">
        <v>159</v>
      </c>
      <c r="E252" s="95">
        <v>10</v>
      </c>
      <c r="F252" s="95">
        <v>170</v>
      </c>
      <c r="G252" s="95"/>
      <c r="H252" s="95"/>
      <c r="I252" s="95"/>
      <c r="J252" s="95"/>
      <c r="K252" s="95"/>
      <c r="L252" s="95">
        <v>5.5</v>
      </c>
      <c r="M252" s="95"/>
      <c r="N252" s="95">
        <v>25</v>
      </c>
      <c r="O252" s="95"/>
      <c r="P252" s="95"/>
      <c r="Q252" s="95">
        <v>736</v>
      </c>
      <c r="R252" s="95">
        <v>473</v>
      </c>
      <c r="S252" s="95">
        <v>21</v>
      </c>
      <c r="T252" s="95">
        <v>70</v>
      </c>
      <c r="U252" s="99">
        <v>1.85</v>
      </c>
      <c r="V252" s="100"/>
    </row>
    <row r="253" spans="1:22" x14ac:dyDescent="0.25">
      <c r="A253" s="93" t="s">
        <v>436</v>
      </c>
      <c r="B253" s="10">
        <v>75</v>
      </c>
      <c r="C253" s="95">
        <v>210</v>
      </c>
      <c r="D253" s="95">
        <v>185</v>
      </c>
      <c r="E253" s="95">
        <v>10</v>
      </c>
      <c r="F253" s="95">
        <v>135</v>
      </c>
      <c r="G253" s="95"/>
      <c r="H253" s="95"/>
      <c r="I253" s="95"/>
      <c r="J253" s="95"/>
      <c r="K253" s="95"/>
      <c r="L253" s="95">
        <v>6.2</v>
      </c>
      <c r="M253" s="95"/>
      <c r="N253" s="95">
        <v>56</v>
      </c>
      <c r="O253" s="95"/>
      <c r="P253" s="95"/>
      <c r="Q253" s="95">
        <v>942</v>
      </c>
      <c r="R253" s="95">
        <v>638</v>
      </c>
      <c r="S253" s="95">
        <v>69</v>
      </c>
      <c r="T253" s="95">
        <v>48</v>
      </c>
      <c r="U253" s="99">
        <v>0.95</v>
      </c>
      <c r="V253" s="100"/>
    </row>
    <row r="254" spans="1:22" x14ac:dyDescent="0.25">
      <c r="A254" s="93" t="s">
        <v>437</v>
      </c>
      <c r="B254" s="10">
        <v>863</v>
      </c>
      <c r="C254" s="95">
        <v>113</v>
      </c>
      <c r="D254" s="95">
        <v>107</v>
      </c>
      <c r="E254" s="95">
        <v>18</v>
      </c>
      <c r="F254" s="95">
        <v>380</v>
      </c>
      <c r="G254" s="95"/>
      <c r="H254" s="95"/>
      <c r="I254" s="95"/>
      <c r="J254" s="95"/>
      <c r="K254" s="95"/>
      <c r="L254" s="95">
        <v>1.7</v>
      </c>
      <c r="M254" s="95"/>
      <c r="N254" s="95">
        <v>15.4</v>
      </c>
      <c r="O254" s="95"/>
      <c r="P254" s="95"/>
      <c r="Q254" s="95">
        <v>645</v>
      </c>
      <c r="R254" s="95">
        <v>479</v>
      </c>
      <c r="S254" s="95">
        <v>50</v>
      </c>
      <c r="T254" s="95">
        <v>-12</v>
      </c>
      <c r="U254" s="99">
        <v>4.2</v>
      </c>
      <c r="V254" s="100"/>
    </row>
    <row r="255" spans="1:22" x14ac:dyDescent="0.25">
      <c r="A255" s="93" t="s">
        <v>438</v>
      </c>
      <c r="B255" s="10">
        <v>840</v>
      </c>
      <c r="C255" s="95">
        <v>73</v>
      </c>
      <c r="D255" s="95">
        <v>80</v>
      </c>
      <c r="E255" s="95">
        <v>13</v>
      </c>
      <c r="F255" s="95">
        <v>470</v>
      </c>
      <c r="G255" s="95"/>
      <c r="H255" s="95"/>
      <c r="I255" s="95"/>
      <c r="J255" s="95"/>
      <c r="K255" s="95"/>
      <c r="L255" s="95">
        <v>1.7</v>
      </c>
      <c r="M255" s="95"/>
      <c r="N255" s="95">
        <v>15.4</v>
      </c>
      <c r="O255" s="95"/>
      <c r="P255" s="95"/>
      <c r="Q255" s="95">
        <v>570</v>
      </c>
      <c r="R255" s="95">
        <v>449</v>
      </c>
      <c r="S255" s="95">
        <v>34</v>
      </c>
      <c r="T255" s="95">
        <v>-23</v>
      </c>
      <c r="U255" s="99">
        <v>4.2</v>
      </c>
      <c r="V255" s="100"/>
    </row>
    <row r="256" spans="1:22" x14ac:dyDescent="0.25">
      <c r="A256" s="93"/>
      <c r="B256" s="9" t="s">
        <v>205</v>
      </c>
      <c r="C256" s="9" t="s">
        <v>206</v>
      </c>
      <c r="D256" s="9" t="s">
        <v>207</v>
      </c>
      <c r="E256" s="9" t="s">
        <v>208</v>
      </c>
      <c r="F256" s="9" t="s">
        <v>209</v>
      </c>
      <c r="G256" s="9" t="s">
        <v>210</v>
      </c>
      <c r="H256" s="9" t="s">
        <v>211</v>
      </c>
      <c r="I256" s="9" t="s">
        <v>212</v>
      </c>
      <c r="J256" s="9" t="s">
        <v>213</v>
      </c>
      <c r="K256" s="96" t="s">
        <v>214</v>
      </c>
      <c r="L256" s="96" t="s">
        <v>215</v>
      </c>
      <c r="M256" s="96" t="s">
        <v>216</v>
      </c>
      <c r="N256" s="96" t="s">
        <v>217</v>
      </c>
      <c r="O256" s="96" t="s">
        <v>218</v>
      </c>
      <c r="P256" s="96" t="s">
        <v>219</v>
      </c>
      <c r="Q256" s="96" t="s">
        <v>43</v>
      </c>
      <c r="R256" s="96" t="s">
        <v>220</v>
      </c>
      <c r="S256" s="96" t="s">
        <v>44</v>
      </c>
      <c r="T256" s="96" t="s">
        <v>127</v>
      </c>
      <c r="U256" s="98" t="s">
        <v>130</v>
      </c>
      <c r="V256" s="98" t="s">
        <v>501</v>
      </c>
    </row>
    <row r="257" spans="1:22" x14ac:dyDescent="0.25">
      <c r="A257" s="93" t="s">
        <v>439</v>
      </c>
      <c r="B257" s="10">
        <v>840</v>
      </c>
      <c r="C257" s="95">
        <v>70</v>
      </c>
      <c r="D257" s="95">
        <v>95</v>
      </c>
      <c r="E257" s="95">
        <v>17</v>
      </c>
      <c r="F257" s="95">
        <v>425</v>
      </c>
      <c r="G257" s="95"/>
      <c r="H257" s="95"/>
      <c r="I257" s="95"/>
      <c r="J257" s="95"/>
      <c r="K257" s="95"/>
      <c r="L257" s="95">
        <v>1.6</v>
      </c>
      <c r="M257" s="95"/>
      <c r="N257" s="95">
        <v>12.6</v>
      </c>
      <c r="O257" s="95"/>
      <c r="P257" s="95"/>
      <c r="Q257" s="95">
        <v>533</v>
      </c>
      <c r="R257" s="95">
        <v>401</v>
      </c>
      <c r="S257" s="95">
        <v>30</v>
      </c>
      <c r="T257" s="95">
        <v>-7</v>
      </c>
      <c r="U257" s="99">
        <v>4.2</v>
      </c>
      <c r="V257" s="100"/>
    </row>
    <row r="258" spans="1:22" x14ac:dyDescent="0.25">
      <c r="A258" s="93" t="s">
        <v>440</v>
      </c>
      <c r="B258" s="10">
        <v>840</v>
      </c>
      <c r="C258" s="95">
        <v>60</v>
      </c>
      <c r="D258" s="95">
        <v>41</v>
      </c>
      <c r="E258" s="95">
        <v>18</v>
      </c>
      <c r="F258" s="95">
        <v>435</v>
      </c>
      <c r="G258" s="95"/>
      <c r="H258" s="95"/>
      <c r="I258" s="95"/>
      <c r="J258" s="95"/>
      <c r="K258" s="95"/>
      <c r="L258" s="95">
        <v>1.1000000000000001</v>
      </c>
      <c r="M258" s="95"/>
      <c r="N258" s="95">
        <v>14.8</v>
      </c>
      <c r="O258" s="95"/>
      <c r="P258" s="95"/>
      <c r="Q258" s="95">
        <v>516</v>
      </c>
      <c r="R258" s="95">
        <v>415</v>
      </c>
      <c r="S258" s="95">
        <v>13</v>
      </c>
      <c r="T258" s="95">
        <v>-39</v>
      </c>
      <c r="U258" s="99">
        <v>4.2</v>
      </c>
      <c r="V258" s="100"/>
    </row>
    <row r="259" spans="1:22" x14ac:dyDescent="0.25">
      <c r="A259" s="93" t="s">
        <v>441</v>
      </c>
      <c r="B259" s="10">
        <v>830</v>
      </c>
      <c r="C259" s="95">
        <v>85</v>
      </c>
      <c r="D259" s="95">
        <v>83</v>
      </c>
      <c r="E259" s="95">
        <v>20</v>
      </c>
      <c r="F259" s="95">
        <v>375</v>
      </c>
      <c r="G259" s="95"/>
      <c r="H259" s="95"/>
      <c r="I259" s="95"/>
      <c r="J259" s="95"/>
      <c r="K259" s="95"/>
      <c r="L259" s="95">
        <v>1.6</v>
      </c>
      <c r="M259" s="95"/>
      <c r="N259" s="95">
        <v>18.899999999999999</v>
      </c>
      <c r="O259" s="95"/>
      <c r="P259" s="95"/>
      <c r="Q259" s="95">
        <v>589</v>
      </c>
      <c r="R259" s="95">
        <v>443</v>
      </c>
      <c r="S259" s="95">
        <v>33</v>
      </c>
      <c r="T259" s="95">
        <v>-20</v>
      </c>
      <c r="U259" s="99">
        <v>4.2</v>
      </c>
      <c r="V259" s="100"/>
    </row>
    <row r="260" spans="1:22" x14ac:dyDescent="0.25">
      <c r="A260" s="93" t="s">
        <v>442</v>
      </c>
      <c r="B260" s="10">
        <v>840</v>
      </c>
      <c r="C260" s="95">
        <v>70</v>
      </c>
      <c r="D260" s="95">
        <v>37</v>
      </c>
      <c r="E260" s="95">
        <v>18</v>
      </c>
      <c r="F260" s="95">
        <v>450</v>
      </c>
      <c r="G260" s="95"/>
      <c r="H260" s="95"/>
      <c r="I260" s="95"/>
      <c r="J260" s="95"/>
      <c r="K260" s="95"/>
      <c r="L260" s="95">
        <v>1.1000000000000001</v>
      </c>
      <c r="M260" s="95"/>
      <c r="N260" s="95">
        <v>17.899999999999999</v>
      </c>
      <c r="O260" s="95"/>
      <c r="P260" s="95"/>
      <c r="Q260" s="95">
        <v>531</v>
      </c>
      <c r="R260" s="95">
        <v>428</v>
      </c>
      <c r="S260" s="95">
        <v>14</v>
      </c>
      <c r="T260" s="95">
        <v>-44</v>
      </c>
      <c r="U260" s="99">
        <v>4.2</v>
      </c>
      <c r="V260" s="100"/>
    </row>
    <row r="261" spans="1:22" x14ac:dyDescent="0.25">
      <c r="A261" s="93" t="s">
        <v>443</v>
      </c>
      <c r="B261" s="10">
        <v>840</v>
      </c>
      <c r="C261" s="95">
        <v>70</v>
      </c>
      <c r="D261" s="95">
        <v>29</v>
      </c>
      <c r="E261" s="95">
        <v>16</v>
      </c>
      <c r="F261" s="95">
        <v>485</v>
      </c>
      <c r="G261" s="95"/>
      <c r="H261" s="95"/>
      <c r="I261" s="95"/>
      <c r="J261" s="95"/>
      <c r="K261" s="95"/>
      <c r="L261" s="95">
        <v>1</v>
      </c>
      <c r="M261" s="95"/>
      <c r="N261" s="95">
        <v>10</v>
      </c>
      <c r="O261" s="95"/>
      <c r="P261" s="95"/>
      <c r="Q261" s="95">
        <v>482</v>
      </c>
      <c r="R261" s="95">
        <v>399</v>
      </c>
      <c r="S261" s="95">
        <v>5</v>
      </c>
      <c r="T261" s="95">
        <v>-44</v>
      </c>
      <c r="U261" s="99">
        <v>4.2</v>
      </c>
      <c r="V261" s="100"/>
    </row>
    <row r="262" spans="1:22" x14ac:dyDescent="0.25">
      <c r="A262" s="93" t="s">
        <v>444</v>
      </c>
      <c r="B262" s="10">
        <v>840</v>
      </c>
      <c r="C262" s="95">
        <v>80</v>
      </c>
      <c r="D262" s="95">
        <v>43</v>
      </c>
      <c r="E262" s="95">
        <v>19</v>
      </c>
      <c r="F262" s="95">
        <v>420</v>
      </c>
      <c r="G262" s="95"/>
      <c r="H262" s="95"/>
      <c r="I262" s="95"/>
      <c r="J262" s="95"/>
      <c r="K262" s="95"/>
      <c r="L262" s="95">
        <v>0.8</v>
      </c>
      <c r="M262" s="95"/>
      <c r="N262" s="95">
        <v>14.8</v>
      </c>
      <c r="O262" s="95"/>
      <c r="P262" s="95"/>
      <c r="Q262" s="95">
        <v>432</v>
      </c>
      <c r="R262" s="95">
        <v>350</v>
      </c>
      <c r="S262" s="95">
        <v>3</v>
      </c>
      <c r="T262" s="95">
        <v>-29</v>
      </c>
      <c r="U262" s="99">
        <v>4.2</v>
      </c>
      <c r="V262" s="100"/>
    </row>
    <row r="263" spans="1:22" x14ac:dyDescent="0.25">
      <c r="A263" s="93" t="s">
        <v>445</v>
      </c>
    </row>
    <row r="264" spans="1:22" x14ac:dyDescent="0.25">
      <c r="A264" s="93" t="s">
        <v>446</v>
      </c>
      <c r="B264" s="10">
        <v>260</v>
      </c>
      <c r="C264" s="95">
        <v>190</v>
      </c>
      <c r="D264" s="95">
        <v>41</v>
      </c>
      <c r="E264" s="95">
        <v>5</v>
      </c>
      <c r="F264" s="95">
        <v>45</v>
      </c>
      <c r="G264" s="95">
        <v>600</v>
      </c>
      <c r="H264" s="95"/>
      <c r="I264" s="95"/>
      <c r="J264" s="95"/>
      <c r="K264" s="95"/>
      <c r="L264" s="95">
        <v>1.6</v>
      </c>
      <c r="M264" s="95"/>
      <c r="N264" s="95">
        <v>8</v>
      </c>
      <c r="O264" s="95"/>
      <c r="P264" s="95"/>
      <c r="Q264" s="95">
        <v>931</v>
      </c>
      <c r="R264" s="95">
        <v>716</v>
      </c>
      <c r="S264" s="95">
        <v>58</v>
      </c>
      <c r="T264" s="95">
        <v>-75</v>
      </c>
      <c r="U264" s="99">
        <v>0.8</v>
      </c>
      <c r="V264" s="100"/>
    </row>
    <row r="265" spans="1:22" x14ac:dyDescent="0.25">
      <c r="A265" s="93" t="s">
        <v>447</v>
      </c>
      <c r="B265" s="10">
        <v>888</v>
      </c>
      <c r="C265" s="95">
        <v>66.441441441441441</v>
      </c>
      <c r="D265" s="95">
        <v>28.153153153153152</v>
      </c>
      <c r="E265" s="95">
        <v>4.5045045045045047</v>
      </c>
      <c r="F265" s="95">
        <v>58.558558558558559</v>
      </c>
      <c r="G265" s="95">
        <v>16.891891891891891</v>
      </c>
      <c r="H265" s="95">
        <v>75.450450450450447</v>
      </c>
      <c r="I265" s="95">
        <v>0</v>
      </c>
      <c r="J265" s="95">
        <v>0</v>
      </c>
      <c r="K265" s="95">
        <v>5.9684684684684681</v>
      </c>
      <c r="L265" s="95">
        <v>1.0135135135135136</v>
      </c>
      <c r="M265" s="95">
        <v>1.1261261261261262</v>
      </c>
      <c r="N265" s="95">
        <v>7.2072072072072073</v>
      </c>
      <c r="O265" s="95">
        <v>0.11261261261261261</v>
      </c>
      <c r="P265" s="95">
        <v>0.56306306306306309</v>
      </c>
      <c r="Q265" s="95">
        <v>1023.6486486486486</v>
      </c>
      <c r="R265" s="95">
        <v>665.54054054054052</v>
      </c>
      <c r="S265" s="95">
        <v>59.684684684684683</v>
      </c>
      <c r="T265" s="95">
        <v>-84.459459459459453</v>
      </c>
      <c r="U265" s="99">
        <v>-0.11261261261261261</v>
      </c>
      <c r="V265" s="100"/>
    </row>
    <row r="266" spans="1:22" x14ac:dyDescent="0.25">
      <c r="A266" s="93" t="s">
        <v>448</v>
      </c>
      <c r="B266" s="10">
        <v>887</v>
      </c>
      <c r="C266" s="95">
        <v>60.879368658399095</v>
      </c>
      <c r="D266" s="95">
        <v>27.057497181510708</v>
      </c>
      <c r="E266" s="95">
        <v>4.5095828635851181</v>
      </c>
      <c r="F266" s="95">
        <v>48.478015783540023</v>
      </c>
      <c r="G266" s="95">
        <v>16.910935738444195</v>
      </c>
      <c r="H266" s="95">
        <v>75.535512965050728</v>
      </c>
      <c r="I266" s="95">
        <v>0</v>
      </c>
      <c r="J266" s="95">
        <v>0</v>
      </c>
      <c r="K266" s="95">
        <v>4.1713641488162345</v>
      </c>
      <c r="L266" s="95">
        <v>0.90191657271702375</v>
      </c>
      <c r="M266" s="95">
        <v>1.2401352874859077</v>
      </c>
      <c r="N266" s="95">
        <v>7.7790304396843295</v>
      </c>
      <c r="O266" s="95">
        <v>0.11273957158962797</v>
      </c>
      <c r="P266" s="95">
        <v>0.45095828635851187</v>
      </c>
      <c r="Q266" s="95">
        <v>1051.8602029312287</v>
      </c>
      <c r="R266" s="95">
        <v>670.80045095828632</v>
      </c>
      <c r="S266" s="95">
        <v>59.751972942502817</v>
      </c>
      <c r="T266" s="95">
        <v>-85.682074408117245</v>
      </c>
      <c r="U266" s="99">
        <v>-0.13528748590755355</v>
      </c>
      <c r="V266" s="100"/>
    </row>
    <row r="267" spans="1:22" x14ac:dyDescent="0.25">
      <c r="A267" s="93" t="s">
        <v>449</v>
      </c>
      <c r="B267" s="10">
        <v>880</v>
      </c>
      <c r="C267" s="95">
        <v>46.590909090909093</v>
      </c>
      <c r="D267" s="95">
        <v>28.40909090909091</v>
      </c>
      <c r="E267" s="95">
        <v>4.5454545454545459</v>
      </c>
      <c r="F267" s="95">
        <v>42.045454545454547</v>
      </c>
      <c r="G267" s="95">
        <v>15.909090909090908</v>
      </c>
      <c r="H267" s="95">
        <v>76.13636363636364</v>
      </c>
      <c r="I267" s="95">
        <v>0</v>
      </c>
      <c r="J267" s="95">
        <v>0</v>
      </c>
      <c r="K267" s="95">
        <v>2.2727272727272729</v>
      </c>
      <c r="L267" s="95">
        <v>1.0227272727272727</v>
      </c>
      <c r="M267" s="95">
        <v>1.25</v>
      </c>
      <c r="N267" s="95">
        <v>8.295454545454545</v>
      </c>
      <c r="O267" s="95">
        <v>0.11363636363636365</v>
      </c>
      <c r="P267" s="95">
        <v>0.45454545454545459</v>
      </c>
      <c r="Q267" s="95">
        <v>1085.2272727272727</v>
      </c>
      <c r="R267" s="95">
        <v>679.5454545454545</v>
      </c>
      <c r="S267" s="95">
        <v>62.5</v>
      </c>
      <c r="T267" s="95">
        <v>-86.36363636363636</v>
      </c>
      <c r="U267" s="99">
        <v>-0.15909090909090912</v>
      </c>
      <c r="V267" s="100"/>
    </row>
    <row r="268" spans="1:22" x14ac:dyDescent="0.25">
      <c r="A268" s="93" t="s">
        <v>450</v>
      </c>
      <c r="B268" s="10">
        <v>880</v>
      </c>
      <c r="C268" s="95">
        <v>1.1363636363636365</v>
      </c>
      <c r="D268" s="95">
        <v>12.5</v>
      </c>
      <c r="E268" s="95">
        <v>2.2727272727272729</v>
      </c>
      <c r="F268" s="95">
        <v>2.2727272727272729</v>
      </c>
      <c r="G268" s="95">
        <v>0</v>
      </c>
      <c r="H268" s="95">
        <v>0</v>
      </c>
      <c r="I268" s="95">
        <v>0</v>
      </c>
      <c r="J268" s="95">
        <v>0</v>
      </c>
      <c r="K268" s="95">
        <v>0.22727272727272729</v>
      </c>
      <c r="L268" s="95">
        <v>0.45454545454545459</v>
      </c>
      <c r="M268" s="95">
        <v>0</v>
      </c>
      <c r="N268" s="95">
        <v>0</v>
      </c>
      <c r="O268" s="95">
        <v>0.11363636363636365</v>
      </c>
      <c r="P268" s="95">
        <v>0</v>
      </c>
      <c r="Q268" s="95">
        <v>1250</v>
      </c>
      <c r="R268" s="95">
        <v>820.4545454545455</v>
      </c>
      <c r="S268" s="95">
        <v>77.272727272727266</v>
      </c>
      <c r="T268" s="95">
        <v>-115.90909090909091</v>
      </c>
      <c r="U268" s="99">
        <v>-0.39772727272727271</v>
      </c>
      <c r="V268" s="100"/>
    </row>
    <row r="269" spans="1:22" x14ac:dyDescent="0.25">
      <c r="A269" s="93" t="s">
        <v>451</v>
      </c>
      <c r="B269" s="10">
        <v>861</v>
      </c>
      <c r="C269" s="95">
        <v>17.421602787456447</v>
      </c>
      <c r="D269" s="95">
        <v>138.21138211382114</v>
      </c>
      <c r="E269" s="95">
        <v>19.744483159117305</v>
      </c>
      <c r="F269" s="95">
        <v>26.713124274099883</v>
      </c>
      <c r="G269" s="95">
        <v>25.551684088269454</v>
      </c>
      <c r="H269" s="95">
        <v>125.43554006968641</v>
      </c>
      <c r="I269" s="95">
        <v>0</v>
      </c>
      <c r="J269" s="95">
        <v>8.1300813008130088</v>
      </c>
      <c r="K269" s="95">
        <v>0.81300813008130079</v>
      </c>
      <c r="L269" s="95">
        <v>3.9488966318234611</v>
      </c>
      <c r="M269" s="95">
        <v>1.1614401858304297</v>
      </c>
      <c r="N269" s="95">
        <v>4.8780487804878048</v>
      </c>
      <c r="O269" s="95">
        <v>0.11614401858304298</v>
      </c>
      <c r="P269" s="95">
        <v>0.46457607433217191</v>
      </c>
      <c r="Q269" s="95">
        <v>1235.7723577235772</v>
      </c>
      <c r="R269" s="95">
        <v>739.83739837398377</v>
      </c>
      <c r="S269" s="95">
        <v>105.6910569105691</v>
      </c>
      <c r="T269" s="95">
        <v>-17.421602787456447</v>
      </c>
      <c r="U269" s="99">
        <v>-8.1300813008130093E-2</v>
      </c>
      <c r="V269" s="100"/>
    </row>
    <row r="270" spans="1:22" x14ac:dyDescent="0.25">
      <c r="A270" s="93" t="s">
        <v>452</v>
      </c>
      <c r="B270" s="10">
        <v>903</v>
      </c>
      <c r="C270" s="95">
        <v>9.9667774086378742</v>
      </c>
      <c r="D270" s="95">
        <v>844.96124031007753</v>
      </c>
      <c r="E270" s="95">
        <v>76.411960132890357</v>
      </c>
      <c r="F270" s="95">
        <v>5.5370985603543739</v>
      </c>
      <c r="G270" s="95">
        <v>0</v>
      </c>
      <c r="H270" s="95">
        <v>0</v>
      </c>
      <c r="I270" s="95">
        <v>0</v>
      </c>
      <c r="J270" s="95">
        <v>0</v>
      </c>
      <c r="K270" s="95">
        <v>1.4396456256921373</v>
      </c>
      <c r="L270" s="95">
        <v>1.4396456256921373</v>
      </c>
      <c r="M270" s="95">
        <v>0</v>
      </c>
      <c r="N270" s="95">
        <v>0</v>
      </c>
      <c r="O270" s="95">
        <v>0</v>
      </c>
      <c r="P270" s="95">
        <v>0</v>
      </c>
      <c r="Q270" s="95">
        <v>1467.3311184939091</v>
      </c>
      <c r="R270" s="95">
        <v>638.9811738648948</v>
      </c>
      <c r="S270" s="95">
        <v>267.99557032115172</v>
      </c>
      <c r="T270" s="95">
        <v>486.15725359911403</v>
      </c>
      <c r="U270" s="99">
        <v>0.31007751937984496</v>
      </c>
      <c r="V270" s="100"/>
    </row>
    <row r="271" spans="1:22" x14ac:dyDescent="0.25">
      <c r="A271" s="93" t="s">
        <v>453</v>
      </c>
      <c r="B271" s="10">
        <v>903</v>
      </c>
      <c r="C271" s="95">
        <v>53.156146179401993</v>
      </c>
      <c r="D271" s="95">
        <v>156.14617940199335</v>
      </c>
      <c r="E271" s="95">
        <v>46.511627906976742</v>
      </c>
      <c r="F271" s="95">
        <v>66.44518272425249</v>
      </c>
      <c r="G271" s="95">
        <v>110.74197120708749</v>
      </c>
      <c r="H271" s="95">
        <v>332.22591362126246</v>
      </c>
      <c r="I271" s="95">
        <v>0</v>
      </c>
      <c r="J271" s="95">
        <v>0</v>
      </c>
      <c r="K271" s="95">
        <v>1.3289036544850497</v>
      </c>
      <c r="L271" s="95">
        <v>8.7486157253599117</v>
      </c>
      <c r="M271" s="95">
        <v>2.9900332225913622</v>
      </c>
      <c r="N271" s="95">
        <v>12.070874861572536</v>
      </c>
      <c r="O271" s="95">
        <v>3.6544850498338866</v>
      </c>
      <c r="P271" s="95">
        <v>2.1040974529346621</v>
      </c>
      <c r="Q271" s="95">
        <v>1083.0564784053156</v>
      </c>
      <c r="R271" s="95">
        <v>665.55924695459578</v>
      </c>
      <c r="S271" s="95">
        <v>88.593576965669982</v>
      </c>
      <c r="T271" s="95">
        <v>7.7519379844961236</v>
      </c>
      <c r="U271" s="99">
        <v>0.18826135105204875</v>
      </c>
      <c r="V271" s="100"/>
    </row>
    <row r="272" spans="1:22" x14ac:dyDescent="0.25">
      <c r="A272" s="93" t="s">
        <v>454</v>
      </c>
      <c r="B272" s="10">
        <v>864</v>
      </c>
      <c r="C272" s="95">
        <v>61.342592592592595</v>
      </c>
      <c r="D272" s="95">
        <v>180.55555555555557</v>
      </c>
      <c r="E272" s="95">
        <v>40.50925925925926</v>
      </c>
      <c r="F272" s="95">
        <v>99.537037037037038</v>
      </c>
      <c r="G272" s="95">
        <v>54.398148148148145</v>
      </c>
      <c r="H272" s="95">
        <v>465.27777777777777</v>
      </c>
      <c r="I272" s="95">
        <v>0</v>
      </c>
      <c r="J272" s="95">
        <v>39.351851851851855</v>
      </c>
      <c r="K272" s="95">
        <v>1.1574074074074074</v>
      </c>
      <c r="L272" s="95">
        <v>12.61574074074074</v>
      </c>
      <c r="M272" s="95">
        <v>4.5138888888888884</v>
      </c>
      <c r="N272" s="95">
        <v>15.856481481481481</v>
      </c>
      <c r="O272" s="95">
        <v>0.34722222222222221</v>
      </c>
      <c r="P272" s="95">
        <v>0.34722222222222221</v>
      </c>
      <c r="Q272" s="95">
        <v>913.19444444444446</v>
      </c>
      <c r="R272" s="95">
        <v>556.71296296296293</v>
      </c>
      <c r="S272" s="95">
        <v>84.490740740740748</v>
      </c>
      <c r="T272" s="95">
        <v>30.092592592592592</v>
      </c>
      <c r="U272" s="99">
        <v>0.38194444444444448</v>
      </c>
      <c r="V272" s="100"/>
    </row>
    <row r="273" spans="1:22" x14ac:dyDescent="0.25">
      <c r="A273" s="93" t="s">
        <v>455</v>
      </c>
      <c r="B273" s="10">
        <v>186</v>
      </c>
      <c r="C273" s="95">
        <v>35</v>
      </c>
      <c r="D273" s="95">
        <v>154</v>
      </c>
      <c r="E273" s="95">
        <v>36</v>
      </c>
      <c r="F273" s="95">
        <v>12</v>
      </c>
      <c r="G273" s="95">
        <v>211</v>
      </c>
      <c r="H273" s="95"/>
      <c r="I273" s="95"/>
      <c r="J273" s="95"/>
      <c r="K273" s="95">
        <v>1.4</v>
      </c>
      <c r="L273" s="95">
        <v>3.6</v>
      </c>
      <c r="M273" s="95">
        <v>11.9</v>
      </c>
      <c r="N273" s="95">
        <v>9.6</v>
      </c>
      <c r="O273" s="95">
        <v>3.5</v>
      </c>
      <c r="P273" s="95"/>
      <c r="Q273" s="95"/>
      <c r="R273" s="95"/>
      <c r="S273" s="95"/>
      <c r="T273" s="95"/>
      <c r="U273" s="99"/>
      <c r="V273" s="100"/>
    </row>
    <row r="274" spans="1:22" x14ac:dyDescent="0.25">
      <c r="A274" s="93" t="s">
        <v>456</v>
      </c>
      <c r="B274" s="10">
        <v>878</v>
      </c>
      <c r="C274" s="95">
        <v>45.558086560364465</v>
      </c>
      <c r="D274" s="95">
        <v>305.23917995444191</v>
      </c>
      <c r="E274" s="95">
        <v>96.81093394077449</v>
      </c>
      <c r="F274" s="95">
        <v>41.002277904328018</v>
      </c>
      <c r="G274" s="95">
        <v>79.726651480637813</v>
      </c>
      <c r="H274" s="95">
        <v>0</v>
      </c>
      <c r="I274" s="95">
        <v>0</v>
      </c>
      <c r="J274" s="95">
        <v>0</v>
      </c>
      <c r="K274" s="95">
        <v>0.91116173120728938</v>
      </c>
      <c r="L274" s="95">
        <v>9.7949886104783594</v>
      </c>
      <c r="M274" s="95">
        <v>2.7334851936218678</v>
      </c>
      <c r="N274" s="95">
        <v>10.022779043280183</v>
      </c>
      <c r="O274" s="95">
        <v>0.11389521640091117</v>
      </c>
      <c r="P274" s="95">
        <v>0</v>
      </c>
      <c r="Q274" s="95">
        <v>1359.9088838268792</v>
      </c>
      <c r="R274" s="95">
        <v>667.42596810933935</v>
      </c>
      <c r="S274" s="95">
        <v>110.47835990888383</v>
      </c>
      <c r="T274" s="95">
        <v>129.84054669703872</v>
      </c>
      <c r="U274" s="99">
        <v>7.9726651480637817E-2</v>
      </c>
      <c r="V274" s="100"/>
    </row>
    <row r="275" spans="1:22" x14ac:dyDescent="0.25">
      <c r="A275" s="93" t="s">
        <v>457</v>
      </c>
      <c r="B275" s="10">
        <v>866</v>
      </c>
      <c r="C275" s="95">
        <v>48.498845265588912</v>
      </c>
      <c r="D275" s="95">
        <v>206.69745958429561</v>
      </c>
      <c r="E275" s="95">
        <v>50.808314087759818</v>
      </c>
      <c r="F275" s="95">
        <v>62.355658198614321</v>
      </c>
      <c r="G275" s="95">
        <v>69.284064665127019</v>
      </c>
      <c r="H275" s="95">
        <v>346.42032332563508</v>
      </c>
      <c r="I275" s="95">
        <v>0</v>
      </c>
      <c r="J275" s="95">
        <v>0</v>
      </c>
      <c r="K275" s="95">
        <v>1.0392609699769053</v>
      </c>
      <c r="L275" s="95">
        <v>10.623556581986142</v>
      </c>
      <c r="M275" s="95">
        <v>3.3487297921478061</v>
      </c>
      <c r="N275" s="95">
        <v>11.89376443418014</v>
      </c>
      <c r="O275" s="95">
        <v>0.11547344110854504</v>
      </c>
      <c r="P275" s="95">
        <v>0.3464203233256351</v>
      </c>
      <c r="Q275" s="95">
        <v>1120.0923787528868</v>
      </c>
      <c r="R275" s="95">
        <v>667.43648960739029</v>
      </c>
      <c r="S275" s="95">
        <v>88.914549653579684</v>
      </c>
      <c r="T275" s="95">
        <v>56.581986143187066</v>
      </c>
      <c r="U275" s="99">
        <v>0.19630484988452657</v>
      </c>
      <c r="V275" s="100"/>
    </row>
    <row r="276" spans="1:22" x14ac:dyDescent="0.25">
      <c r="A276" s="93" t="s">
        <v>458</v>
      </c>
      <c r="B276" s="10">
        <v>862</v>
      </c>
      <c r="C276" s="95">
        <v>32.482598607888633</v>
      </c>
      <c r="D276" s="95">
        <v>183.29466357308584</v>
      </c>
      <c r="E276" s="95">
        <v>41.763341067285381</v>
      </c>
      <c r="F276" s="95">
        <v>39.443155452436194</v>
      </c>
      <c r="G276" s="95">
        <v>48.72389791183295</v>
      </c>
      <c r="H276" s="95">
        <v>113.68909512761022</v>
      </c>
      <c r="I276" s="95">
        <v>0</v>
      </c>
      <c r="J276" s="95">
        <v>0</v>
      </c>
      <c r="K276" s="95">
        <v>1.160092807424594</v>
      </c>
      <c r="L276" s="95">
        <v>9.1647331786542932</v>
      </c>
      <c r="M276" s="95">
        <v>2.9002320185614852</v>
      </c>
      <c r="N276" s="95">
        <v>11.368909512761022</v>
      </c>
      <c r="O276" s="95">
        <v>0.11600928074245941</v>
      </c>
      <c r="P276" s="95">
        <v>0.92807424593967525</v>
      </c>
      <c r="Q276" s="95">
        <v>1222.737819025522</v>
      </c>
      <c r="R276" s="95">
        <v>736.65893271461721</v>
      </c>
      <c r="S276" s="95">
        <v>97.447795823665899</v>
      </c>
      <c r="T276" s="95">
        <v>27.842227378190255</v>
      </c>
      <c r="U276" s="99">
        <v>-8.1206496519721588E-2</v>
      </c>
      <c r="V276" s="100"/>
    </row>
    <row r="277" spans="1:22" x14ac:dyDescent="0.25">
      <c r="A277" s="93" t="s">
        <v>459</v>
      </c>
      <c r="B277" s="10">
        <v>866</v>
      </c>
      <c r="C277" s="95">
        <v>54.272517321016167</v>
      </c>
      <c r="D277" s="95">
        <v>178.9838337182448</v>
      </c>
      <c r="E277" s="95">
        <v>41.570438799076214</v>
      </c>
      <c r="F277" s="95">
        <v>80.831408775981529</v>
      </c>
      <c r="G277" s="95">
        <v>63.510392609699771</v>
      </c>
      <c r="H277" s="95">
        <v>347.57505773672057</v>
      </c>
      <c r="I277" s="95">
        <v>0</v>
      </c>
      <c r="J277" s="95">
        <v>0</v>
      </c>
      <c r="K277" s="95">
        <v>1.5011547344110856</v>
      </c>
      <c r="L277" s="95">
        <v>10.739030023094688</v>
      </c>
      <c r="M277" s="95">
        <v>3.579676674364896</v>
      </c>
      <c r="N277" s="95">
        <v>12.355658198614318</v>
      </c>
      <c r="O277" s="95">
        <v>0.80831408775981517</v>
      </c>
      <c r="P277" s="95">
        <v>0</v>
      </c>
      <c r="Q277" s="95">
        <v>998.84526558891457</v>
      </c>
      <c r="R277" s="95">
        <v>607.39030023094688</v>
      </c>
      <c r="S277" s="95">
        <v>93.533487297921482</v>
      </c>
      <c r="T277" s="95">
        <v>21.939953810623557</v>
      </c>
      <c r="U277" s="99">
        <v>0.23094688221709009</v>
      </c>
      <c r="V277" s="100"/>
    </row>
    <row r="278" spans="1:22" x14ac:dyDescent="0.25">
      <c r="A278" s="93" t="s">
        <v>460</v>
      </c>
      <c r="B278" s="10">
        <v>868</v>
      </c>
      <c r="C278" s="95">
        <v>64.516129032258064</v>
      </c>
      <c r="D278" s="95">
        <v>172.81105990783411</v>
      </c>
      <c r="E278" s="95">
        <v>40.322580645161288</v>
      </c>
      <c r="F278" s="95">
        <v>124.42396313364056</v>
      </c>
      <c r="G278" s="95">
        <v>51.843317972350228</v>
      </c>
      <c r="H278" s="95">
        <v>403.22580645161293</v>
      </c>
      <c r="I278" s="95">
        <v>0</v>
      </c>
      <c r="J278" s="95">
        <v>0</v>
      </c>
      <c r="K278" s="95">
        <v>2.1889400921658986</v>
      </c>
      <c r="L278" s="95">
        <v>14.746543778801843</v>
      </c>
      <c r="M278" s="95">
        <v>3.1105990783410142</v>
      </c>
      <c r="N278" s="95">
        <v>14.400921658986174</v>
      </c>
      <c r="O278" s="95">
        <v>0.46082949308755761</v>
      </c>
      <c r="P278" s="95">
        <v>1.4976958525345623</v>
      </c>
      <c r="Q278" s="95">
        <v>817.9723502304148</v>
      </c>
      <c r="R278" s="95">
        <v>500</v>
      </c>
      <c r="S278" s="95">
        <v>72.58064516129032</v>
      </c>
      <c r="T278" s="95">
        <v>34.562211981566819</v>
      </c>
      <c r="U278" s="99">
        <v>0.34562211981566821</v>
      </c>
      <c r="V278" s="100"/>
    </row>
    <row r="279" spans="1:22" x14ac:dyDescent="0.25">
      <c r="A279" s="93" t="s">
        <v>461</v>
      </c>
      <c r="B279" s="10">
        <v>281</v>
      </c>
      <c r="C279" s="95">
        <v>34</v>
      </c>
      <c r="D279" s="95">
        <v>164</v>
      </c>
      <c r="E279" s="95">
        <v>26</v>
      </c>
      <c r="F279" s="95">
        <v>21</v>
      </c>
      <c r="G279" s="95">
        <v>18</v>
      </c>
      <c r="H279" s="95"/>
      <c r="I279" s="95"/>
      <c r="J279" s="95"/>
      <c r="K279" s="95">
        <v>2.6</v>
      </c>
      <c r="L279" s="95">
        <v>5.3</v>
      </c>
      <c r="M279" s="95">
        <v>6.7</v>
      </c>
      <c r="N279" s="95">
        <v>10.6</v>
      </c>
      <c r="O279" s="95">
        <v>1.2</v>
      </c>
      <c r="P279" s="95"/>
      <c r="Q279" s="95"/>
      <c r="R279" s="95"/>
      <c r="S279" s="95"/>
      <c r="T279" s="95"/>
      <c r="U279" s="99"/>
      <c r="V279" s="100"/>
    </row>
    <row r="280" spans="1:22" x14ac:dyDescent="0.25">
      <c r="A280" s="93" t="s">
        <v>462</v>
      </c>
      <c r="B280" s="10">
        <v>229</v>
      </c>
      <c r="C280" s="95">
        <v>27</v>
      </c>
      <c r="D280" s="95">
        <v>102</v>
      </c>
      <c r="E280" s="95">
        <v>32</v>
      </c>
      <c r="F280" s="95">
        <v>22</v>
      </c>
      <c r="G280" s="95">
        <v>37</v>
      </c>
      <c r="H280" s="95"/>
      <c r="I280" s="95"/>
      <c r="J280" s="95"/>
      <c r="K280" s="95">
        <v>0.9</v>
      </c>
      <c r="L280" s="95">
        <v>3.4</v>
      </c>
      <c r="M280" s="95">
        <v>0.7</v>
      </c>
      <c r="N280" s="95">
        <v>6.1</v>
      </c>
      <c r="O280" s="95">
        <v>2.5</v>
      </c>
      <c r="P280" s="95">
        <v>0.5</v>
      </c>
      <c r="Q280" s="95"/>
      <c r="R280" s="95"/>
      <c r="S280" s="95"/>
      <c r="T280" s="95"/>
      <c r="U280" s="99"/>
      <c r="V280" s="100"/>
    </row>
    <row r="281" spans="1:22" x14ac:dyDescent="0.25">
      <c r="A281" s="93" t="s">
        <v>463</v>
      </c>
      <c r="B281" s="10">
        <v>251</v>
      </c>
      <c r="C281" s="95">
        <v>22</v>
      </c>
      <c r="D281" s="95">
        <v>114</v>
      </c>
      <c r="E281" s="95">
        <v>28</v>
      </c>
      <c r="F281" s="95">
        <v>15</v>
      </c>
      <c r="G281" s="95">
        <v>148</v>
      </c>
      <c r="H281" s="95">
        <v>34</v>
      </c>
      <c r="I281" s="95"/>
      <c r="J281" s="95">
        <v>3</v>
      </c>
      <c r="K281" s="95">
        <v>0.8</v>
      </c>
      <c r="L281" s="95">
        <v>3</v>
      </c>
      <c r="M281" s="95">
        <v>0.9</v>
      </c>
      <c r="N281" s="95">
        <v>5.9</v>
      </c>
      <c r="O281" s="95">
        <v>1.8</v>
      </c>
      <c r="P281" s="95">
        <v>1.2</v>
      </c>
      <c r="Q281" s="95"/>
      <c r="R281" s="95"/>
      <c r="S281" s="95"/>
      <c r="T281" s="95"/>
      <c r="U281" s="99"/>
      <c r="V281" s="100"/>
    </row>
    <row r="282" spans="1:22" x14ac:dyDescent="0.25">
      <c r="A282" s="93" t="s">
        <v>464</v>
      </c>
      <c r="B282" s="10">
        <v>60</v>
      </c>
      <c r="C282" s="95">
        <v>92</v>
      </c>
      <c r="D282" s="95">
        <v>159</v>
      </c>
      <c r="E282" s="95">
        <v>46</v>
      </c>
      <c r="F282" s="95">
        <v>98</v>
      </c>
      <c r="G282" s="95">
        <v>518</v>
      </c>
      <c r="H282" s="95"/>
      <c r="I282" s="95"/>
      <c r="J282" s="95"/>
      <c r="K282" s="95"/>
      <c r="L282" s="95">
        <v>5.3</v>
      </c>
      <c r="M282" s="95"/>
      <c r="N282" s="95">
        <v>48.3</v>
      </c>
      <c r="O282" s="95"/>
      <c r="P282" s="95"/>
      <c r="Q282" s="95">
        <v>968</v>
      </c>
      <c r="R282" s="95">
        <v>634</v>
      </c>
      <c r="S282" s="95">
        <v>92</v>
      </c>
      <c r="T282" s="95">
        <v>2</v>
      </c>
      <c r="U282" s="99">
        <v>0.6</v>
      </c>
      <c r="V282" s="100"/>
    </row>
    <row r="283" spans="1:22" x14ac:dyDescent="0.25">
      <c r="A283" s="93" t="s">
        <v>465</v>
      </c>
      <c r="B283" s="10">
        <v>869</v>
      </c>
      <c r="C283" s="95">
        <v>20.713463751438436</v>
      </c>
      <c r="D283" s="95">
        <v>134.63751438434983</v>
      </c>
      <c r="E283" s="95">
        <v>20.713463751438436</v>
      </c>
      <c r="F283" s="95">
        <v>26.467203682393556</v>
      </c>
      <c r="G283" s="95">
        <v>34.522439585730723</v>
      </c>
      <c r="H283" s="95">
        <v>0</v>
      </c>
      <c r="I283" s="95">
        <v>0</v>
      </c>
      <c r="J283" s="95">
        <v>0</v>
      </c>
      <c r="K283" s="95">
        <v>1.0356731875719218</v>
      </c>
      <c r="L283" s="95">
        <v>3.3371691599539699</v>
      </c>
      <c r="M283" s="95">
        <v>1.1507479861910241</v>
      </c>
      <c r="N283" s="95">
        <v>6.3291139240506329</v>
      </c>
      <c r="O283" s="95">
        <v>0</v>
      </c>
      <c r="P283" s="95">
        <v>0</v>
      </c>
      <c r="Q283" s="95">
        <v>1223.2451093210586</v>
      </c>
      <c r="R283" s="95">
        <v>733.02646720368239</v>
      </c>
      <c r="S283" s="95">
        <v>94.361334867663984</v>
      </c>
      <c r="T283" s="95">
        <v>-12.658227848101266</v>
      </c>
      <c r="U283" s="99">
        <v>-9.2059838895281937E-2</v>
      </c>
      <c r="V283" s="100"/>
    </row>
    <row r="284" spans="1:22" x14ac:dyDescent="0.25">
      <c r="A284" s="93" t="s">
        <v>466</v>
      </c>
      <c r="B284" s="10">
        <v>100</v>
      </c>
      <c r="C284" s="95">
        <v>134</v>
      </c>
      <c r="D284" s="95">
        <v>135</v>
      </c>
      <c r="E284" s="95">
        <v>25</v>
      </c>
      <c r="F284" s="95">
        <v>115</v>
      </c>
      <c r="G284" s="95"/>
      <c r="H284" s="95"/>
      <c r="I284" s="95"/>
      <c r="J284" s="95"/>
      <c r="K284" s="95"/>
      <c r="L284" s="95">
        <v>2.5</v>
      </c>
      <c r="M284" s="95"/>
      <c r="N284" s="95">
        <v>14.6</v>
      </c>
      <c r="O284" s="95"/>
      <c r="P284" s="95"/>
      <c r="Q284" s="95">
        <v>1088</v>
      </c>
      <c r="R284" s="95">
        <v>719</v>
      </c>
      <c r="S284" s="95">
        <v>86</v>
      </c>
      <c r="T284" s="95">
        <v>-18</v>
      </c>
      <c r="U284" s="99">
        <v>1</v>
      </c>
      <c r="V284" s="100"/>
    </row>
    <row r="285" spans="1:22" x14ac:dyDescent="0.25">
      <c r="A285" s="93"/>
      <c r="B285" s="9" t="s">
        <v>205</v>
      </c>
      <c r="C285" s="9" t="s">
        <v>206</v>
      </c>
      <c r="D285" s="9" t="s">
        <v>207</v>
      </c>
      <c r="E285" s="9" t="s">
        <v>208</v>
      </c>
      <c r="F285" s="9" t="s">
        <v>209</v>
      </c>
      <c r="G285" s="9" t="s">
        <v>210</v>
      </c>
      <c r="H285" s="9" t="s">
        <v>211</v>
      </c>
      <c r="I285" s="9" t="s">
        <v>212</v>
      </c>
      <c r="J285" s="9" t="s">
        <v>213</v>
      </c>
      <c r="K285" s="96" t="s">
        <v>214</v>
      </c>
      <c r="L285" s="96" t="s">
        <v>215</v>
      </c>
      <c r="M285" s="96" t="s">
        <v>216</v>
      </c>
      <c r="N285" s="96" t="s">
        <v>217</v>
      </c>
      <c r="O285" s="96" t="s">
        <v>218</v>
      </c>
      <c r="P285" s="96" t="s">
        <v>219</v>
      </c>
      <c r="Q285" s="96" t="s">
        <v>43</v>
      </c>
      <c r="R285" s="96" t="s">
        <v>220</v>
      </c>
      <c r="S285" s="96" t="s">
        <v>44</v>
      </c>
      <c r="T285" s="96" t="s">
        <v>127</v>
      </c>
      <c r="U285" s="98" t="s">
        <v>130</v>
      </c>
      <c r="V285" s="98" t="s">
        <v>501</v>
      </c>
    </row>
    <row r="286" spans="1:22" x14ac:dyDescent="0.25">
      <c r="A286" s="93" t="s">
        <v>467</v>
      </c>
      <c r="B286" s="10">
        <v>150</v>
      </c>
      <c r="C286" s="95">
        <v>150</v>
      </c>
      <c r="D286" s="95">
        <v>80</v>
      </c>
      <c r="E286" s="95">
        <v>5</v>
      </c>
      <c r="F286" s="95">
        <v>60</v>
      </c>
      <c r="G286" s="95">
        <v>500</v>
      </c>
      <c r="H286" s="95"/>
      <c r="I286" s="95"/>
      <c r="J286" s="95"/>
      <c r="K286" s="95"/>
      <c r="L286" s="95">
        <v>1.3</v>
      </c>
      <c r="M286" s="95"/>
      <c r="N286" s="95">
        <v>18.5</v>
      </c>
      <c r="O286" s="95"/>
      <c r="P286" s="95"/>
      <c r="Q286" s="95">
        <v>979</v>
      </c>
      <c r="R286" s="95">
        <v>741</v>
      </c>
      <c r="S286" s="95">
        <v>68</v>
      </c>
      <c r="T286" s="95">
        <v>-49</v>
      </c>
      <c r="U286" s="99">
        <v>1</v>
      </c>
      <c r="V286" s="100"/>
    </row>
    <row r="287" spans="1:22" x14ac:dyDescent="0.25">
      <c r="A287" s="93" t="s">
        <v>468</v>
      </c>
      <c r="B287" s="10">
        <v>145</v>
      </c>
      <c r="C287" s="95">
        <v>110</v>
      </c>
      <c r="D287" s="95">
        <v>84</v>
      </c>
      <c r="E287" s="95">
        <v>5</v>
      </c>
      <c r="F287" s="95">
        <v>67</v>
      </c>
      <c r="G287" s="95">
        <v>500</v>
      </c>
      <c r="H287" s="95"/>
      <c r="I287" s="95"/>
      <c r="J287" s="95"/>
      <c r="K287" s="95"/>
      <c r="L287" s="95">
        <v>1.8</v>
      </c>
      <c r="M287" s="95"/>
      <c r="N287" s="95">
        <v>25.2</v>
      </c>
      <c r="O287" s="95"/>
      <c r="P287" s="95"/>
      <c r="Q287" s="95">
        <v>1025</v>
      </c>
      <c r="R287" s="95">
        <v>775</v>
      </c>
      <c r="S287" s="95">
        <v>74</v>
      </c>
      <c r="T287" s="95">
        <v>-51</v>
      </c>
      <c r="U287" s="99">
        <v>1</v>
      </c>
      <c r="V287" s="100"/>
    </row>
    <row r="288" spans="1:22" x14ac:dyDescent="0.25">
      <c r="A288" s="93" t="s">
        <v>469</v>
      </c>
      <c r="B288" s="10">
        <v>280</v>
      </c>
      <c r="C288" s="95">
        <v>90</v>
      </c>
      <c r="D288" s="95">
        <v>163</v>
      </c>
      <c r="E288" s="95">
        <v>40</v>
      </c>
      <c r="F288" s="95">
        <v>285</v>
      </c>
      <c r="G288" s="95"/>
      <c r="H288" s="95"/>
      <c r="I288" s="95"/>
      <c r="J288" s="95"/>
      <c r="K288" s="95"/>
      <c r="L288" s="95">
        <v>3.4</v>
      </c>
      <c r="M288" s="95"/>
      <c r="N288" s="95">
        <v>26</v>
      </c>
      <c r="O288" s="95"/>
      <c r="P288" s="95"/>
      <c r="Q288" s="95">
        <v>755</v>
      </c>
      <c r="R288" s="95">
        <v>443</v>
      </c>
      <c r="S288" s="95">
        <v>46</v>
      </c>
      <c r="T288" s="95">
        <v>42</v>
      </c>
      <c r="U288" s="99">
        <v>2.6</v>
      </c>
      <c r="V288" s="100"/>
    </row>
    <row r="289" spans="1:22" x14ac:dyDescent="0.25">
      <c r="A289" s="93" t="s">
        <v>470</v>
      </c>
      <c r="B289" s="10">
        <v>918</v>
      </c>
      <c r="C289" s="95">
        <v>25.054466230936818</v>
      </c>
      <c r="D289" s="95">
        <v>897.60348583877987</v>
      </c>
      <c r="E289" s="95">
        <v>82.788671023965136</v>
      </c>
      <c r="F289" s="95">
        <v>0</v>
      </c>
      <c r="G289" s="95">
        <v>0</v>
      </c>
      <c r="H289" s="95">
        <v>0</v>
      </c>
      <c r="I289" s="95">
        <v>0</v>
      </c>
      <c r="J289" s="95">
        <v>0</v>
      </c>
      <c r="K289" s="95">
        <v>5.0108932461873632</v>
      </c>
      <c r="L289" s="95">
        <v>2.6143790849673199</v>
      </c>
      <c r="M289" s="95">
        <v>0.4357298474945534</v>
      </c>
      <c r="N289" s="95">
        <v>1.0893246187363834</v>
      </c>
      <c r="O289" s="95">
        <v>0.8714596949891068</v>
      </c>
      <c r="P289" s="95">
        <v>1.4161220043572984</v>
      </c>
      <c r="Q289" s="95">
        <v>1200.4357298474945</v>
      </c>
      <c r="R289" s="95">
        <v>0</v>
      </c>
      <c r="S289" s="95">
        <v>762.52723311546833</v>
      </c>
      <c r="T289" s="95">
        <v>80.610021786492368</v>
      </c>
      <c r="U289" s="99">
        <v>0.16339869281045749</v>
      </c>
      <c r="V289" s="100"/>
    </row>
    <row r="290" spans="1:22" x14ac:dyDescent="0.25">
      <c r="A290" s="93" t="s">
        <v>471</v>
      </c>
      <c r="B290" s="10">
        <v>994</v>
      </c>
      <c r="C290" s="95">
        <v>1.0060362173038229</v>
      </c>
      <c r="D290" s="95">
        <v>0</v>
      </c>
      <c r="E290" s="95">
        <v>998.99396378269614</v>
      </c>
      <c r="F290" s="95">
        <v>0</v>
      </c>
      <c r="G290" s="95">
        <v>0</v>
      </c>
      <c r="H290" s="95">
        <v>0</v>
      </c>
      <c r="I290" s="95">
        <v>0</v>
      </c>
      <c r="J290" s="95">
        <v>0</v>
      </c>
      <c r="K290" s="95">
        <v>0</v>
      </c>
      <c r="L290" s="95">
        <v>0</v>
      </c>
      <c r="M290" s="95">
        <v>0</v>
      </c>
      <c r="N290" s="95">
        <v>0.2012072434607646</v>
      </c>
      <c r="O290" s="95">
        <v>0.4024144869215292</v>
      </c>
      <c r="P290" s="95">
        <v>0</v>
      </c>
      <c r="Q290" s="95">
        <v>3278.6720321931589</v>
      </c>
      <c r="R290" s="95">
        <v>0</v>
      </c>
      <c r="S290" s="95">
        <v>-8.0482897384305829</v>
      </c>
      <c r="T290" s="95">
        <v>0</v>
      </c>
      <c r="U290" s="99">
        <v>0.15090543259557343</v>
      </c>
      <c r="V290" s="100"/>
    </row>
    <row r="291" spans="1:22" x14ac:dyDescent="0.25">
      <c r="A291" s="93" t="s">
        <v>472</v>
      </c>
      <c r="B291" s="10">
        <v>995</v>
      </c>
      <c r="C291" s="95">
        <v>0</v>
      </c>
      <c r="D291" s="95">
        <v>0</v>
      </c>
      <c r="E291" s="95">
        <v>1000</v>
      </c>
      <c r="F291" s="95">
        <v>0</v>
      </c>
      <c r="G291" s="95">
        <v>0</v>
      </c>
      <c r="H291" s="95">
        <v>0</v>
      </c>
      <c r="I291" s="95">
        <v>0</v>
      </c>
      <c r="J291" s="95">
        <v>0</v>
      </c>
      <c r="K291" s="95">
        <v>0</v>
      </c>
      <c r="L291" s="95">
        <v>0</v>
      </c>
      <c r="M291" s="95">
        <v>0</v>
      </c>
      <c r="N291" s="95">
        <v>0</v>
      </c>
      <c r="O291" s="95">
        <v>0</v>
      </c>
      <c r="P291" s="95">
        <v>0</v>
      </c>
      <c r="Q291" s="95">
        <v>3526.6331658291456</v>
      </c>
      <c r="R291" s="95">
        <v>0</v>
      </c>
      <c r="S291" s="95">
        <v>-4.0201005025125625</v>
      </c>
      <c r="T291" s="95">
        <v>0</v>
      </c>
      <c r="U291" s="99">
        <v>0.15075376884422109</v>
      </c>
      <c r="V291" s="100"/>
    </row>
    <row r="292" spans="1:22" x14ac:dyDescent="0.25">
      <c r="A292" s="93" t="s">
        <v>473</v>
      </c>
      <c r="B292" s="10">
        <v>692</v>
      </c>
      <c r="C292" s="95">
        <v>268.78612716763007</v>
      </c>
      <c r="D292" s="95">
        <v>322.25433526011562</v>
      </c>
      <c r="E292" s="95">
        <v>0</v>
      </c>
      <c r="F292" s="95">
        <v>0</v>
      </c>
      <c r="G292" s="95">
        <v>37.572254335260119</v>
      </c>
      <c r="H292" s="95">
        <v>2.8901734104046244</v>
      </c>
      <c r="I292" s="95">
        <v>0</v>
      </c>
      <c r="J292" s="95">
        <v>0</v>
      </c>
      <c r="K292" s="95">
        <v>6.6473988439306355</v>
      </c>
      <c r="L292" s="95">
        <v>1.4450867052023122</v>
      </c>
      <c r="M292" s="95">
        <v>1.7341040462427746</v>
      </c>
      <c r="N292" s="95">
        <v>102.74566473988439</v>
      </c>
      <c r="O292" s="95">
        <v>24.710982658959541</v>
      </c>
      <c r="P292" s="95">
        <v>34.248554913294797</v>
      </c>
      <c r="Q292" s="95">
        <v>884.39306358381509</v>
      </c>
      <c r="R292" s="95">
        <v>657.51445086705212</v>
      </c>
      <c r="S292" s="95">
        <v>50.578034682080926</v>
      </c>
      <c r="T292" s="95">
        <v>223.9884393063584</v>
      </c>
      <c r="U292" s="99">
        <v>0.17341040462427745</v>
      </c>
      <c r="V292" s="100"/>
    </row>
    <row r="293" spans="1:22" x14ac:dyDescent="0.25">
      <c r="A293" s="93" t="s">
        <v>474</v>
      </c>
      <c r="B293" s="10">
        <v>701</v>
      </c>
      <c r="C293" s="95">
        <v>212.55349500713268</v>
      </c>
      <c r="D293" s="95">
        <v>396.57631954350927</v>
      </c>
      <c r="E293" s="95">
        <v>0</v>
      </c>
      <c r="F293" s="95">
        <v>0</v>
      </c>
      <c r="G293" s="95">
        <v>35.66333808844508</v>
      </c>
      <c r="H293" s="95">
        <v>2.8530670470756063</v>
      </c>
      <c r="I293" s="95">
        <v>0</v>
      </c>
      <c r="J293" s="95">
        <v>0</v>
      </c>
      <c r="K293" s="95">
        <v>6.7047075606276758</v>
      </c>
      <c r="L293" s="95">
        <v>2.5677603423680457</v>
      </c>
      <c r="M293" s="95">
        <v>1.8544935805991443</v>
      </c>
      <c r="N293" s="95">
        <v>71.041369472182595</v>
      </c>
      <c r="O293" s="95">
        <v>31.954350927246789</v>
      </c>
      <c r="P293" s="95">
        <v>36.37660485021398</v>
      </c>
      <c r="Q293" s="95">
        <v>945.7917261055635</v>
      </c>
      <c r="R293" s="95">
        <v>703.28102710413702</v>
      </c>
      <c r="S293" s="95">
        <v>57.061340941512128</v>
      </c>
      <c r="T293" s="95">
        <v>291.01283880171184</v>
      </c>
      <c r="U293" s="99">
        <v>0.17118402282453637</v>
      </c>
      <c r="V293" s="100"/>
    </row>
    <row r="294" spans="1:22" x14ac:dyDescent="0.25">
      <c r="A294" s="93" t="s">
        <v>475</v>
      </c>
      <c r="B294" s="10">
        <v>917</v>
      </c>
      <c r="C294" s="95">
        <v>236.64122137404578</v>
      </c>
      <c r="D294" s="95">
        <v>615.04907306434018</v>
      </c>
      <c r="E294" s="95">
        <v>126.49945474372954</v>
      </c>
      <c r="F294" s="95">
        <v>0</v>
      </c>
      <c r="G294" s="95">
        <v>0</v>
      </c>
      <c r="H294" s="95">
        <v>0</v>
      </c>
      <c r="I294" s="95">
        <v>0</v>
      </c>
      <c r="J294" s="95">
        <v>0</v>
      </c>
      <c r="K294" s="95">
        <v>38.058887677208283</v>
      </c>
      <c r="L294" s="95">
        <v>25.954198473282442</v>
      </c>
      <c r="M294" s="95">
        <v>2.5081788440567063</v>
      </c>
      <c r="N294" s="95">
        <v>10.905125408942203</v>
      </c>
      <c r="O294" s="95">
        <v>11.341330425299891</v>
      </c>
      <c r="P294" s="95">
        <v>19.520174482006542</v>
      </c>
      <c r="Q294" s="95">
        <v>1136.3140676117775</v>
      </c>
      <c r="R294" s="95">
        <v>198.47328244274809</v>
      </c>
      <c r="S294" s="95">
        <v>354.41657579062155</v>
      </c>
      <c r="T294" s="95">
        <v>202.83533260632495</v>
      </c>
      <c r="U294" s="99">
        <v>0.16357688113413302</v>
      </c>
      <c r="V294" s="100"/>
    </row>
    <row r="295" spans="1:22" x14ac:dyDescent="0.25">
      <c r="A295" s="93" t="s">
        <v>476</v>
      </c>
      <c r="B295" s="10">
        <v>918</v>
      </c>
      <c r="C295" s="95">
        <v>143.79084967320262</v>
      </c>
      <c r="D295" s="95">
        <v>769.06318082788664</v>
      </c>
      <c r="E295" s="95">
        <v>102.39651416122004</v>
      </c>
      <c r="F295" s="95">
        <v>0</v>
      </c>
      <c r="G295" s="95">
        <v>0</v>
      </c>
      <c r="H295" s="95">
        <v>0</v>
      </c>
      <c r="I295" s="95">
        <v>0</v>
      </c>
      <c r="J295" s="95">
        <v>0</v>
      </c>
      <c r="K295" s="95">
        <v>28.75816993464052</v>
      </c>
      <c r="L295" s="95">
        <v>22.76688453159041</v>
      </c>
      <c r="M295" s="95">
        <v>2.1786492374727668</v>
      </c>
      <c r="N295" s="95">
        <v>15.141612200435729</v>
      </c>
      <c r="O295" s="95">
        <v>11.22004357298475</v>
      </c>
      <c r="P295" s="95">
        <v>17.647058823529409</v>
      </c>
      <c r="Q295" s="95">
        <v>1203.7037037037037</v>
      </c>
      <c r="R295" s="95">
        <v>218.95424836601308</v>
      </c>
      <c r="S295" s="95">
        <v>448.80174291938994</v>
      </c>
      <c r="T295" s="95">
        <v>258.16993464052285</v>
      </c>
      <c r="U295" s="99">
        <v>0.16339869281045749</v>
      </c>
      <c r="V295" s="100"/>
    </row>
    <row r="296" spans="1:22" x14ac:dyDescent="0.25">
      <c r="A296" s="93" t="s">
        <v>477</v>
      </c>
      <c r="B296" s="10">
        <v>918</v>
      </c>
      <c r="C296" s="95">
        <v>191.72113289760347</v>
      </c>
      <c r="D296" s="95">
        <v>679.73856209150324</v>
      </c>
      <c r="E296" s="95">
        <v>102.39651416122004</v>
      </c>
      <c r="F296" s="95">
        <v>0</v>
      </c>
      <c r="G296" s="95">
        <v>0</v>
      </c>
      <c r="H296" s="95">
        <v>0</v>
      </c>
      <c r="I296" s="95">
        <v>0</v>
      </c>
      <c r="J296" s="95">
        <v>0</v>
      </c>
      <c r="K296" s="95">
        <v>46.949891067538125</v>
      </c>
      <c r="L296" s="95">
        <v>29.411764705882351</v>
      </c>
      <c r="M296" s="95">
        <v>2.6143790849673199</v>
      </c>
      <c r="N296" s="95">
        <v>8.1699346405228752</v>
      </c>
      <c r="O296" s="95">
        <v>11.328976034858387</v>
      </c>
      <c r="P296" s="95">
        <v>17.647058823529409</v>
      </c>
      <c r="Q296" s="95">
        <v>1145.9694989106754</v>
      </c>
      <c r="R296" s="95">
        <v>226.57952069716774</v>
      </c>
      <c r="S296" s="95">
        <v>395.42483660130716</v>
      </c>
      <c r="T296" s="95">
        <v>223.31154684095858</v>
      </c>
      <c r="U296" s="99">
        <v>0.16339869281045749</v>
      </c>
      <c r="V296" s="100"/>
    </row>
    <row r="297" spans="1:22" x14ac:dyDescent="0.25">
      <c r="A297" s="93" t="s">
        <v>478</v>
      </c>
      <c r="B297" s="10">
        <v>914</v>
      </c>
      <c r="C297" s="95">
        <v>169.58424507658643</v>
      </c>
      <c r="D297" s="95">
        <v>722.10065645514226</v>
      </c>
      <c r="E297" s="95">
        <v>102.84463894967176</v>
      </c>
      <c r="F297" s="95">
        <v>0</v>
      </c>
      <c r="G297" s="95">
        <v>0</v>
      </c>
      <c r="H297" s="95">
        <v>0</v>
      </c>
      <c r="I297" s="95">
        <v>0</v>
      </c>
      <c r="J297" s="95">
        <v>0</v>
      </c>
      <c r="K297" s="95">
        <v>38.183807439824939</v>
      </c>
      <c r="L297" s="95">
        <v>26.039387308533918</v>
      </c>
      <c r="M297" s="95">
        <v>2.5164113785557984</v>
      </c>
      <c r="N297" s="95">
        <v>10.940919037199125</v>
      </c>
      <c r="O297" s="95">
        <v>11.269146608315099</v>
      </c>
      <c r="P297" s="95">
        <v>17.286652078774619</v>
      </c>
      <c r="Q297" s="95">
        <v>1173.9606126914659</v>
      </c>
      <c r="R297" s="95">
        <v>221.00656455142231</v>
      </c>
      <c r="S297" s="95">
        <v>422.31947483588618</v>
      </c>
      <c r="T297" s="95">
        <v>239.60612691466082</v>
      </c>
      <c r="U297" s="99">
        <v>0.16411378555798686</v>
      </c>
      <c r="V297" s="100"/>
    </row>
    <row r="298" spans="1:22" x14ac:dyDescent="0.25">
      <c r="A298" s="93" t="s">
        <v>479</v>
      </c>
      <c r="B298" s="10">
        <v>906</v>
      </c>
      <c r="C298" s="95">
        <v>448.12362030905075</v>
      </c>
      <c r="D298" s="95">
        <v>473.50993377483445</v>
      </c>
      <c r="E298" s="95">
        <v>70.640176600441492</v>
      </c>
      <c r="F298" s="95">
        <v>16.556291390728475</v>
      </c>
      <c r="G298" s="95">
        <v>0</v>
      </c>
      <c r="H298" s="95">
        <v>0</v>
      </c>
      <c r="I298" s="95">
        <v>0</v>
      </c>
      <c r="J298" s="95">
        <v>0</v>
      </c>
      <c r="K298" s="95">
        <v>162.1412803532009</v>
      </c>
      <c r="L298" s="95">
        <v>76.600441501103759</v>
      </c>
      <c r="M298" s="95">
        <v>2.9801324503311259</v>
      </c>
      <c r="N298" s="95">
        <v>2.6490066225165561</v>
      </c>
      <c r="O298" s="95">
        <v>5.2980132450331121</v>
      </c>
      <c r="P298" s="95">
        <v>1.9867549668874172</v>
      </c>
      <c r="Q298" s="95">
        <v>0</v>
      </c>
      <c r="R298" s="95">
        <v>0</v>
      </c>
      <c r="S298" s="95">
        <v>0</v>
      </c>
      <c r="T298" s="95">
        <v>0</v>
      </c>
      <c r="U298" s="99">
        <v>0</v>
      </c>
      <c r="V298" s="100"/>
    </row>
    <row r="299" spans="1:22" x14ac:dyDescent="0.25">
      <c r="A299" s="93" t="s">
        <v>480</v>
      </c>
      <c r="B299" s="10">
        <v>947</v>
      </c>
      <c r="C299" s="95">
        <v>379.09186906019011</v>
      </c>
      <c r="D299" s="95">
        <v>479.40865892291447</v>
      </c>
      <c r="E299" s="95">
        <v>135.16367476240762</v>
      </c>
      <c r="F299" s="95">
        <v>24.287222808870116</v>
      </c>
      <c r="G299" s="95">
        <v>0</v>
      </c>
      <c r="H299" s="95">
        <v>0</v>
      </c>
      <c r="I299" s="95">
        <v>0</v>
      </c>
      <c r="J299" s="95">
        <v>0</v>
      </c>
      <c r="K299" s="95">
        <v>135.48046462513202</v>
      </c>
      <c r="L299" s="95">
        <v>64.836325237592405</v>
      </c>
      <c r="M299" s="95">
        <v>2.6399155227032738</v>
      </c>
      <c r="N299" s="95">
        <v>2.7455121436114047</v>
      </c>
      <c r="O299" s="95">
        <v>5.5966209081309399</v>
      </c>
      <c r="P299" s="95">
        <v>3.6958817317845831</v>
      </c>
      <c r="Q299" s="95">
        <v>0</v>
      </c>
      <c r="R299" s="95">
        <v>0</v>
      </c>
      <c r="S299" s="95">
        <v>0</v>
      </c>
      <c r="T299" s="95">
        <v>0</v>
      </c>
      <c r="U299" s="99">
        <v>0</v>
      </c>
      <c r="V299" s="100"/>
    </row>
    <row r="300" spans="1:22" x14ac:dyDescent="0.25">
      <c r="A300" s="93" t="s">
        <v>481</v>
      </c>
      <c r="B300" s="10">
        <v>954</v>
      </c>
      <c r="C300" s="95">
        <v>179.24528301886792</v>
      </c>
      <c r="D300" s="95">
        <v>283.01886792452831</v>
      </c>
      <c r="E300" s="95">
        <v>53.459119496855351</v>
      </c>
      <c r="F300" s="95">
        <v>0</v>
      </c>
      <c r="G300" s="95">
        <v>489.51781970649898</v>
      </c>
      <c r="H300" s="95">
        <v>0</v>
      </c>
      <c r="I300" s="95">
        <v>0</v>
      </c>
      <c r="J300" s="95">
        <v>0</v>
      </c>
      <c r="K300" s="95">
        <v>14.675052410901468</v>
      </c>
      <c r="L300" s="95">
        <v>13.941299790356396</v>
      </c>
      <c r="M300" s="95">
        <v>3.1446540880503147</v>
      </c>
      <c r="N300" s="95">
        <v>41.090146750524113</v>
      </c>
      <c r="O300" s="95">
        <v>17.190775681341719</v>
      </c>
      <c r="P300" s="95">
        <v>0</v>
      </c>
      <c r="Q300" s="95">
        <v>1087.0020964360588</v>
      </c>
      <c r="R300" s="95">
        <v>647.79874213836479</v>
      </c>
      <c r="S300" s="95">
        <v>109.01467505241091</v>
      </c>
      <c r="T300" s="95">
        <v>122.64150943396227</v>
      </c>
      <c r="U300" s="99">
        <v>-0.30398322851153037</v>
      </c>
      <c r="V300" s="100"/>
    </row>
    <row r="301" spans="1:22" x14ac:dyDescent="0.25">
      <c r="A301" s="93" t="s">
        <v>482</v>
      </c>
      <c r="B301" s="10">
        <v>956</v>
      </c>
      <c r="C301" s="95">
        <v>256.2761506276151</v>
      </c>
      <c r="D301" s="95">
        <v>238.4937238493724</v>
      </c>
      <c r="E301" s="95">
        <v>36.610878661087867</v>
      </c>
      <c r="F301" s="95">
        <v>0</v>
      </c>
      <c r="G301" s="95">
        <v>463.38912133891216</v>
      </c>
      <c r="H301" s="95">
        <v>0</v>
      </c>
      <c r="I301" s="95">
        <v>0</v>
      </c>
      <c r="J301" s="95">
        <v>0</v>
      </c>
      <c r="K301" s="95">
        <v>41.84100418410042</v>
      </c>
      <c r="L301" s="95">
        <v>17.99163179916318</v>
      </c>
      <c r="M301" s="95">
        <v>3.3472803347280338</v>
      </c>
      <c r="N301" s="95">
        <v>51.15062761506276</v>
      </c>
      <c r="O301" s="95">
        <v>17.259414225941423</v>
      </c>
      <c r="P301" s="95">
        <v>0</v>
      </c>
      <c r="Q301" s="95">
        <v>962.34309623430966</v>
      </c>
      <c r="R301" s="95">
        <v>603.55648535564853</v>
      </c>
      <c r="S301" s="95">
        <v>94.142259414225947</v>
      </c>
      <c r="T301" s="95">
        <v>95.188284518828453</v>
      </c>
      <c r="U301" s="99">
        <v>-0.28242677824267787</v>
      </c>
      <c r="V301" s="100"/>
    </row>
    <row r="302" spans="1:22" x14ac:dyDescent="0.25">
      <c r="A302" s="93" t="s">
        <v>483</v>
      </c>
      <c r="B302" s="10">
        <v>960</v>
      </c>
      <c r="C302" s="95">
        <v>85.416666666666671</v>
      </c>
      <c r="D302" s="95">
        <v>130.20833333333334</v>
      </c>
      <c r="E302" s="95">
        <v>9.375</v>
      </c>
      <c r="F302" s="95">
        <v>0</v>
      </c>
      <c r="G302" s="95">
        <v>714.58333333333337</v>
      </c>
      <c r="H302" s="95">
        <v>0</v>
      </c>
      <c r="I302" s="95">
        <v>0</v>
      </c>
      <c r="J302" s="95">
        <v>0</v>
      </c>
      <c r="K302" s="95">
        <v>6.7708333333333339</v>
      </c>
      <c r="L302" s="95">
        <v>7.291666666666667</v>
      </c>
      <c r="M302" s="95">
        <v>1.25</v>
      </c>
      <c r="N302" s="95">
        <v>23.854166666666664</v>
      </c>
      <c r="O302" s="95">
        <v>7.395833333333333</v>
      </c>
      <c r="P302" s="95">
        <v>21.25</v>
      </c>
      <c r="Q302" s="95">
        <v>1123.9583333333335</v>
      </c>
      <c r="R302" s="95">
        <v>821.875</v>
      </c>
      <c r="S302" s="95">
        <v>97.916666666666671</v>
      </c>
      <c r="T302" s="95">
        <v>-21.875</v>
      </c>
      <c r="U302" s="99">
        <v>-0.52083333333333337</v>
      </c>
      <c r="V302" s="100"/>
    </row>
    <row r="303" spans="1:22" x14ac:dyDescent="0.25">
      <c r="A303" s="93" t="s">
        <v>484</v>
      </c>
      <c r="B303" s="10">
        <v>150</v>
      </c>
      <c r="C303" s="95">
        <v>100</v>
      </c>
      <c r="D303" s="95">
        <v>57</v>
      </c>
      <c r="E303" s="95">
        <v>0</v>
      </c>
      <c r="F303" s="95">
        <v>95</v>
      </c>
      <c r="G303" s="95">
        <v>200</v>
      </c>
      <c r="H303" s="95"/>
      <c r="I303" s="95"/>
      <c r="J303" s="95"/>
      <c r="K303" s="95"/>
      <c r="L303" s="95">
        <v>2</v>
      </c>
      <c r="M303" s="95"/>
      <c r="N303" s="95">
        <v>23.4</v>
      </c>
      <c r="O303" s="95"/>
      <c r="P303" s="95"/>
      <c r="Q303" s="95">
        <v>989</v>
      </c>
      <c r="R303" s="95">
        <v>759</v>
      </c>
      <c r="S303" s="95">
        <v>64</v>
      </c>
      <c r="T303" s="95">
        <v>-66</v>
      </c>
      <c r="U303" s="99">
        <v>1</v>
      </c>
      <c r="V303" s="100"/>
    </row>
    <row r="304" spans="1:22" x14ac:dyDescent="0.25">
      <c r="A304" s="93" t="s">
        <v>485</v>
      </c>
      <c r="B304" s="10">
        <v>160</v>
      </c>
      <c r="C304" s="95">
        <v>180</v>
      </c>
      <c r="D304" s="95">
        <v>49</v>
      </c>
      <c r="E304" s="95">
        <v>0</v>
      </c>
      <c r="F304" s="95">
        <v>90</v>
      </c>
      <c r="G304" s="95">
        <v>200</v>
      </c>
      <c r="H304" s="95"/>
      <c r="I304" s="95"/>
      <c r="J304" s="95"/>
      <c r="K304" s="95"/>
      <c r="L304" s="95">
        <v>1.1000000000000001</v>
      </c>
      <c r="M304" s="95"/>
      <c r="N304" s="95">
        <v>13</v>
      </c>
      <c r="O304" s="95"/>
      <c r="P304" s="95"/>
      <c r="Q304" s="95">
        <v>900</v>
      </c>
      <c r="R304" s="95">
        <v>693</v>
      </c>
      <c r="S304" s="95">
        <v>54</v>
      </c>
      <c r="T304" s="95">
        <v>-63</v>
      </c>
      <c r="U304" s="99">
        <v>1</v>
      </c>
      <c r="V304" s="100"/>
    </row>
    <row r="305" spans="1:22" x14ac:dyDescent="0.25">
      <c r="A305" s="93" t="s">
        <v>486</v>
      </c>
      <c r="B305" s="10">
        <v>200</v>
      </c>
      <c r="C305" s="95">
        <v>100</v>
      </c>
      <c r="D305" s="95">
        <v>65</v>
      </c>
      <c r="E305" s="95">
        <v>0</v>
      </c>
      <c r="F305" s="95">
        <v>60</v>
      </c>
      <c r="G305" s="95">
        <v>110</v>
      </c>
      <c r="H305" s="95"/>
      <c r="I305" s="95"/>
      <c r="J305" s="95"/>
      <c r="K305" s="95"/>
      <c r="L305" s="95">
        <v>2.2000000000000002</v>
      </c>
      <c r="M305" s="95"/>
      <c r="N305" s="95">
        <v>18.399999999999999</v>
      </c>
      <c r="O305" s="95"/>
      <c r="P305" s="95"/>
      <c r="Q305" s="95">
        <v>1042</v>
      </c>
      <c r="R305" s="95">
        <v>784</v>
      </c>
      <c r="S305" s="95">
        <v>69</v>
      </c>
      <c r="T305" s="95">
        <v>-63</v>
      </c>
      <c r="U305" s="99">
        <v>0.8</v>
      </c>
      <c r="V305" s="100"/>
    </row>
    <row r="306" spans="1:22" x14ac:dyDescent="0.25">
      <c r="A306" s="93" t="s">
        <v>487</v>
      </c>
      <c r="B306" s="10">
        <v>108</v>
      </c>
      <c r="C306" s="95">
        <v>104</v>
      </c>
      <c r="D306" s="95">
        <v>88</v>
      </c>
      <c r="E306" s="95">
        <v>17</v>
      </c>
      <c r="F306" s="95">
        <v>99</v>
      </c>
      <c r="G306" s="95">
        <v>363</v>
      </c>
      <c r="H306" s="95"/>
      <c r="I306" s="95"/>
      <c r="J306" s="95"/>
      <c r="K306" s="95"/>
      <c r="L306" s="95">
        <v>3.1</v>
      </c>
      <c r="M306" s="95"/>
      <c r="N306" s="95">
        <v>26.5</v>
      </c>
      <c r="O306" s="95"/>
      <c r="P306" s="95"/>
      <c r="Q306" s="95">
        <v>1075</v>
      </c>
      <c r="R306" s="95">
        <v>772</v>
      </c>
      <c r="S306" s="95">
        <v>75</v>
      </c>
      <c r="T306" s="95">
        <v>-47</v>
      </c>
      <c r="U306" s="99">
        <v>1</v>
      </c>
      <c r="V306" s="100"/>
    </row>
    <row r="307" spans="1:22" x14ac:dyDescent="0.25">
      <c r="A307" s="93" t="s">
        <v>488</v>
      </c>
      <c r="B307" s="10">
        <v>62</v>
      </c>
      <c r="C307" s="95">
        <v>140</v>
      </c>
      <c r="D307" s="95">
        <v>93</v>
      </c>
      <c r="E307" s="95">
        <v>21</v>
      </c>
      <c r="F307" s="95">
        <v>132</v>
      </c>
      <c r="G307" s="95">
        <v>19</v>
      </c>
      <c r="H307" s="95"/>
      <c r="I307" s="95"/>
      <c r="J307" s="95"/>
      <c r="K307" s="95"/>
      <c r="L307" s="95">
        <v>4.4000000000000004</v>
      </c>
      <c r="M307" s="95"/>
      <c r="N307" s="95">
        <v>51.1</v>
      </c>
      <c r="O307" s="95"/>
      <c r="P307" s="95"/>
      <c r="Q307" s="95">
        <v>1046</v>
      </c>
      <c r="R307" s="95">
        <v>695</v>
      </c>
      <c r="S307" s="95">
        <v>81</v>
      </c>
      <c r="T307" s="95">
        <v>-47</v>
      </c>
      <c r="U307" s="99">
        <v>1.1000000000000001</v>
      </c>
      <c r="V307" s="100"/>
    </row>
    <row r="308" spans="1:22" x14ac:dyDescent="0.25">
      <c r="A308" s="93" t="s">
        <v>489</v>
      </c>
      <c r="B308" s="10">
        <v>921</v>
      </c>
      <c r="C308" s="95">
        <v>67.318132464712264</v>
      </c>
      <c r="D308" s="95">
        <v>310.53203040173725</v>
      </c>
      <c r="E308" s="95">
        <v>107.49185667752442</v>
      </c>
      <c r="F308" s="95">
        <v>268.18675352877307</v>
      </c>
      <c r="G308" s="95">
        <v>51.031487513572202</v>
      </c>
      <c r="H308" s="95">
        <v>0</v>
      </c>
      <c r="I308" s="95">
        <v>0</v>
      </c>
      <c r="J308" s="95">
        <v>0</v>
      </c>
      <c r="K308" s="95">
        <v>3.1487513572204122</v>
      </c>
      <c r="L308" s="95">
        <v>8.2519001085776331</v>
      </c>
      <c r="M308" s="95">
        <v>4.1259500542888166</v>
      </c>
      <c r="N308" s="95">
        <v>14.115092290988056</v>
      </c>
      <c r="O308" s="95">
        <v>0.21715526601520088</v>
      </c>
      <c r="P308" s="95">
        <v>0</v>
      </c>
      <c r="Q308" s="95">
        <v>956.56894679695984</v>
      </c>
      <c r="R308" s="95">
        <v>408.25190010857762</v>
      </c>
      <c r="S308" s="95">
        <v>96.634093376764383</v>
      </c>
      <c r="T308" s="95">
        <v>156.35179153094461</v>
      </c>
      <c r="U308" s="99">
        <v>0.499457111834962</v>
      </c>
      <c r="V308" s="100"/>
    </row>
    <row r="309" spans="1:22" x14ac:dyDescent="0.25">
      <c r="A309" s="93" t="s">
        <v>490</v>
      </c>
      <c r="B309" s="10">
        <v>913</v>
      </c>
      <c r="C309" s="95">
        <v>47.097480832420587</v>
      </c>
      <c r="D309" s="95">
        <v>234.3921139101862</v>
      </c>
      <c r="E309" s="95">
        <v>112.81489594742607</v>
      </c>
      <c r="F309" s="95">
        <v>407.44797371303395</v>
      </c>
      <c r="G309" s="95">
        <v>28.477546549835704</v>
      </c>
      <c r="H309" s="95">
        <v>0</v>
      </c>
      <c r="I309" s="95">
        <v>0</v>
      </c>
      <c r="J309" s="95">
        <v>0</v>
      </c>
      <c r="K309" s="95">
        <v>3.1763417305585979</v>
      </c>
      <c r="L309" s="95">
        <v>8.3242059145673597</v>
      </c>
      <c r="M309" s="95">
        <v>4.0525739320920042</v>
      </c>
      <c r="N309" s="95">
        <v>14.129244249726177</v>
      </c>
      <c r="O309" s="95">
        <v>0.2190580503833516</v>
      </c>
      <c r="P309" s="95">
        <v>1.095290251916758</v>
      </c>
      <c r="Q309" s="95">
        <v>779.84665936473164</v>
      </c>
      <c r="R309" s="95">
        <v>303.39539978094194</v>
      </c>
      <c r="S309" s="95">
        <v>55.859802847754651</v>
      </c>
      <c r="T309" s="95">
        <v>118.29134720700985</v>
      </c>
      <c r="U309" s="99">
        <v>0.6790799561883899</v>
      </c>
      <c r="V309" s="100"/>
    </row>
    <row r="310" spans="1:22" x14ac:dyDescent="0.25">
      <c r="A310" s="93" t="s">
        <v>491</v>
      </c>
      <c r="B310" s="10">
        <v>906</v>
      </c>
      <c r="C310" s="95">
        <v>59.602649006622514</v>
      </c>
      <c r="D310" s="95">
        <v>422.73730684326711</v>
      </c>
      <c r="E310" s="95">
        <v>78.366445916114785</v>
      </c>
      <c r="F310" s="95">
        <v>184.32671081677702</v>
      </c>
      <c r="G310" s="95">
        <v>65.12141280353201</v>
      </c>
      <c r="H310" s="95">
        <v>0</v>
      </c>
      <c r="I310" s="95">
        <v>0</v>
      </c>
      <c r="J310" s="95">
        <v>0</v>
      </c>
      <c r="K310" s="95">
        <v>3.2008830022075054</v>
      </c>
      <c r="L310" s="95">
        <v>8.2781456953642376</v>
      </c>
      <c r="M310" s="95">
        <v>4.0838852097130243</v>
      </c>
      <c r="N310" s="95">
        <v>14.128035320088301</v>
      </c>
      <c r="O310" s="95">
        <v>0.22075055187637971</v>
      </c>
      <c r="P310" s="95">
        <v>1.324503311258278</v>
      </c>
      <c r="Q310" s="95">
        <v>1036.4238410596026</v>
      </c>
      <c r="R310" s="95">
        <v>497.79249448123619</v>
      </c>
      <c r="S310" s="95">
        <v>142.38410596026489</v>
      </c>
      <c r="T310" s="95">
        <v>221.85430463576159</v>
      </c>
      <c r="U310" s="99">
        <v>0.39735099337748342</v>
      </c>
      <c r="V310" s="100"/>
    </row>
    <row r="311" spans="1:22" x14ac:dyDescent="0.25">
      <c r="A311" s="93" t="s">
        <v>492</v>
      </c>
      <c r="B311" s="10">
        <v>903</v>
      </c>
      <c r="C311" s="95">
        <v>78.626799557032115</v>
      </c>
      <c r="D311" s="95">
        <v>427.4640088593577</v>
      </c>
      <c r="E311" s="95">
        <v>17.718715393133998</v>
      </c>
      <c r="F311" s="95">
        <v>151.71650055370986</v>
      </c>
      <c r="G311" s="95">
        <v>75.304540420819492</v>
      </c>
      <c r="H311" s="95">
        <v>0</v>
      </c>
      <c r="I311" s="95">
        <v>0</v>
      </c>
      <c r="J311" s="95">
        <v>0</v>
      </c>
      <c r="K311" s="95">
        <v>4.097452934662237</v>
      </c>
      <c r="L311" s="95">
        <v>11.960132890365449</v>
      </c>
      <c r="M311" s="95">
        <v>6.533776301218162</v>
      </c>
      <c r="N311" s="95">
        <v>16.279069767441861</v>
      </c>
      <c r="O311" s="95">
        <v>0.33222591362126241</v>
      </c>
      <c r="P311" s="95">
        <v>1.3289036544850497</v>
      </c>
      <c r="Q311" s="95">
        <v>933.5548172757475</v>
      </c>
      <c r="R311" s="95">
        <v>571.42857142857144</v>
      </c>
      <c r="S311" s="95">
        <v>152.82392026578071</v>
      </c>
      <c r="T311" s="95">
        <v>213.73200442967885</v>
      </c>
      <c r="U311" s="99">
        <v>0.3433001107419712</v>
      </c>
      <c r="V311" s="100"/>
    </row>
    <row r="312" spans="1:22" x14ac:dyDescent="0.25">
      <c r="A312" s="93" t="s">
        <v>493</v>
      </c>
      <c r="B312" s="10">
        <v>885</v>
      </c>
      <c r="C312" s="95">
        <v>68.926553672316388</v>
      </c>
      <c r="D312" s="95">
        <v>324.29378531073445</v>
      </c>
      <c r="E312" s="95">
        <v>21.468926553672315</v>
      </c>
      <c r="F312" s="95">
        <v>291.52542372881356</v>
      </c>
      <c r="G312" s="95">
        <v>50.847457627118644</v>
      </c>
      <c r="H312" s="95">
        <v>451.97740112994347</v>
      </c>
      <c r="I312" s="95">
        <v>326.55367231638417</v>
      </c>
      <c r="J312" s="95">
        <v>89.265536723163848</v>
      </c>
      <c r="K312" s="95">
        <v>3.9548022598870056</v>
      </c>
      <c r="L312" s="95">
        <v>11.299435028248588</v>
      </c>
      <c r="M312" s="95">
        <v>6.5536723163841808</v>
      </c>
      <c r="N312" s="95">
        <v>16.384180790960453</v>
      </c>
      <c r="O312" s="95">
        <v>0.22598870056497175</v>
      </c>
      <c r="P312" s="95">
        <v>1.3559322033898304</v>
      </c>
      <c r="Q312" s="95">
        <v>734.46327683615823</v>
      </c>
      <c r="R312" s="95">
        <v>465.53672316384183</v>
      </c>
      <c r="S312" s="95">
        <v>103.954802259887</v>
      </c>
      <c r="T312" s="95">
        <v>157.06214689265536</v>
      </c>
      <c r="U312" s="99">
        <v>0.47457627118644063</v>
      </c>
      <c r="V312" s="100"/>
    </row>
    <row r="313" spans="1:22" x14ac:dyDescent="0.25">
      <c r="A313" s="93" t="s">
        <v>494</v>
      </c>
      <c r="B313" s="10">
        <v>892</v>
      </c>
      <c r="C313" s="95">
        <v>80.717488789237663</v>
      </c>
      <c r="D313" s="95">
        <v>380.04484304932737</v>
      </c>
      <c r="E313" s="95">
        <v>22.421524663677129</v>
      </c>
      <c r="F313" s="95">
        <v>215.24663677130044</v>
      </c>
      <c r="G313" s="95">
        <v>63.901345291479821</v>
      </c>
      <c r="H313" s="95">
        <v>382.28699551569508</v>
      </c>
      <c r="I313" s="95">
        <v>0</v>
      </c>
      <c r="J313" s="95">
        <v>0</v>
      </c>
      <c r="K313" s="95">
        <v>4.0358744394618835</v>
      </c>
      <c r="L313" s="95">
        <v>13.565022421524663</v>
      </c>
      <c r="M313" s="95">
        <v>6.5022421524663674</v>
      </c>
      <c r="N313" s="95">
        <v>17.264573991031391</v>
      </c>
      <c r="O313" s="95">
        <v>0.11210762331838565</v>
      </c>
      <c r="P313" s="95">
        <v>1.3452914798206277</v>
      </c>
      <c r="Q313" s="95">
        <v>839.68609865470853</v>
      </c>
      <c r="R313" s="95">
        <v>514.57399103139016</v>
      </c>
      <c r="S313" s="95">
        <v>130.04484304932734</v>
      </c>
      <c r="T313" s="95">
        <v>188.34080717488789</v>
      </c>
      <c r="U313" s="99">
        <v>0.39237668161434974</v>
      </c>
      <c r="V313" s="100"/>
    </row>
    <row r="314" spans="1:22" x14ac:dyDescent="0.25">
      <c r="A314" s="93" t="s">
        <v>495</v>
      </c>
      <c r="B314" s="10">
        <v>893</v>
      </c>
      <c r="C314" s="95">
        <v>75.027995520716686</v>
      </c>
      <c r="D314" s="95">
        <v>357.22284434490479</v>
      </c>
      <c r="E314" s="95">
        <v>21.276595744680851</v>
      </c>
      <c r="F314" s="95">
        <v>249.72004479283314</v>
      </c>
      <c r="G314" s="95">
        <v>58.230683090705483</v>
      </c>
      <c r="H314" s="95">
        <v>408.73460246360582</v>
      </c>
      <c r="I314" s="95">
        <v>295.63269876819709</v>
      </c>
      <c r="J314" s="95">
        <v>79.50727883538633</v>
      </c>
      <c r="K314" s="95">
        <v>4.1433370660694289</v>
      </c>
      <c r="L314" s="95">
        <v>11.87010078387458</v>
      </c>
      <c r="M314" s="95">
        <v>6.1590145576707727</v>
      </c>
      <c r="N314" s="95">
        <v>15.789473684210526</v>
      </c>
      <c r="O314" s="95">
        <v>0.44792833146696531</v>
      </c>
      <c r="P314" s="95">
        <v>1.3437849944008957</v>
      </c>
      <c r="Q314" s="95">
        <v>791.71332586786116</v>
      </c>
      <c r="R314" s="95">
        <v>492.72116461366181</v>
      </c>
      <c r="S314" s="95">
        <v>118.7010078387458</v>
      </c>
      <c r="T314" s="95">
        <v>175.81187010078386</v>
      </c>
      <c r="U314" s="99">
        <v>0.42553191489361702</v>
      </c>
      <c r="V314" s="100"/>
    </row>
    <row r="315" spans="1:22" x14ac:dyDescent="0.25">
      <c r="A315" s="93" t="s">
        <v>496</v>
      </c>
      <c r="B315" s="10">
        <v>940</v>
      </c>
      <c r="C315" s="95">
        <v>35.106382978723403</v>
      </c>
      <c r="D315" s="95">
        <v>225.53191489361703</v>
      </c>
      <c r="E315" s="95">
        <v>357.44680851063833</v>
      </c>
      <c r="F315" s="95">
        <v>191.48936170212767</v>
      </c>
      <c r="G315" s="95">
        <v>25.531914893617024</v>
      </c>
      <c r="H315" s="95">
        <v>0</v>
      </c>
      <c r="I315" s="95">
        <v>0</v>
      </c>
      <c r="J315" s="95">
        <v>0</v>
      </c>
      <c r="K315" s="95">
        <v>0</v>
      </c>
      <c r="L315" s="95">
        <v>6.3829787234042561</v>
      </c>
      <c r="M315" s="95">
        <v>0</v>
      </c>
      <c r="N315" s="95">
        <v>0</v>
      </c>
      <c r="O315" s="95">
        <v>0</v>
      </c>
      <c r="P315" s="95">
        <v>0</v>
      </c>
      <c r="Q315" s="95">
        <v>1678.7234042553193</v>
      </c>
      <c r="R315" s="95">
        <v>304.25531914893617</v>
      </c>
      <c r="S315" s="95">
        <v>48.936170212765958</v>
      </c>
      <c r="T315" s="95">
        <v>129.78723404255319</v>
      </c>
      <c r="U315" s="99">
        <v>0.45744680851063829</v>
      </c>
      <c r="V315" s="100"/>
    </row>
    <row r="316" spans="1:22" x14ac:dyDescent="0.25">
      <c r="A316" s="93"/>
      <c r="B316" s="9" t="s">
        <v>205</v>
      </c>
      <c r="C316" s="9" t="s">
        <v>206</v>
      </c>
      <c r="D316" s="9" t="s">
        <v>207</v>
      </c>
      <c r="E316" s="9" t="s">
        <v>208</v>
      </c>
      <c r="F316" s="9" t="s">
        <v>209</v>
      </c>
      <c r="G316" s="9" t="s">
        <v>210</v>
      </c>
      <c r="H316" s="9" t="s">
        <v>211</v>
      </c>
      <c r="I316" s="9" t="s">
        <v>212</v>
      </c>
      <c r="J316" s="9" t="s">
        <v>213</v>
      </c>
      <c r="K316" s="96" t="s">
        <v>214</v>
      </c>
      <c r="L316" s="96" t="s">
        <v>215</v>
      </c>
      <c r="M316" s="96" t="s">
        <v>216</v>
      </c>
      <c r="N316" s="96" t="s">
        <v>217</v>
      </c>
      <c r="O316" s="96" t="s">
        <v>218</v>
      </c>
      <c r="P316" s="96" t="s">
        <v>219</v>
      </c>
      <c r="Q316" s="96" t="s">
        <v>43</v>
      </c>
      <c r="R316" s="96" t="s">
        <v>220</v>
      </c>
      <c r="S316" s="96" t="s">
        <v>44</v>
      </c>
      <c r="T316" s="96" t="s">
        <v>127</v>
      </c>
      <c r="U316" s="98" t="s">
        <v>130</v>
      </c>
      <c r="V316" s="98" t="s">
        <v>501</v>
      </c>
    </row>
    <row r="317" spans="1:22" x14ac:dyDescent="0.25">
      <c r="A317" s="93" t="s">
        <v>497</v>
      </c>
      <c r="B317" s="10">
        <v>922</v>
      </c>
      <c r="C317" s="95">
        <v>33.622559652928416</v>
      </c>
      <c r="D317" s="95">
        <v>161.6052060737527</v>
      </c>
      <c r="E317" s="95">
        <v>317.78741865509761</v>
      </c>
      <c r="F317" s="95">
        <v>291.75704989154013</v>
      </c>
      <c r="G317" s="95">
        <v>6.5075921908893708</v>
      </c>
      <c r="H317" s="95">
        <v>0</v>
      </c>
      <c r="I317" s="95">
        <v>0</v>
      </c>
      <c r="J317" s="95">
        <v>0</v>
      </c>
      <c r="K317" s="95">
        <v>1.9522776572668112</v>
      </c>
      <c r="L317" s="95">
        <v>4.8806941431670277</v>
      </c>
      <c r="M317" s="95">
        <v>2.2776572668112798</v>
      </c>
      <c r="N317" s="95">
        <v>6.1822125813449027</v>
      </c>
      <c r="O317" s="95">
        <v>0</v>
      </c>
      <c r="P317" s="95">
        <v>0</v>
      </c>
      <c r="Q317" s="95">
        <v>1416.4859002169196</v>
      </c>
      <c r="R317" s="95">
        <v>255.96529284164859</v>
      </c>
      <c r="S317" s="95">
        <v>24.945770065075919</v>
      </c>
      <c r="T317" s="95">
        <v>87.85249457700651</v>
      </c>
      <c r="U317" s="99">
        <v>0.58568329718004342</v>
      </c>
      <c r="V317" s="100"/>
    </row>
    <row r="318" spans="1:22" x14ac:dyDescent="0.25">
      <c r="A318" s="93" t="s">
        <v>498</v>
      </c>
      <c r="B318" s="10">
        <v>934</v>
      </c>
      <c r="C318" s="95">
        <v>40.685224839400426</v>
      </c>
      <c r="D318" s="95">
        <v>296.57387580299786</v>
      </c>
      <c r="E318" s="95">
        <v>478.58672376873659</v>
      </c>
      <c r="F318" s="95">
        <v>38.54389721627409</v>
      </c>
      <c r="G318" s="95">
        <v>36.402569593147753</v>
      </c>
      <c r="H318" s="95">
        <v>0</v>
      </c>
      <c r="I318" s="95">
        <v>0</v>
      </c>
      <c r="J318" s="95">
        <v>0</v>
      </c>
      <c r="K318" s="95">
        <v>1.9271948608137044</v>
      </c>
      <c r="L318" s="95">
        <v>7.9229122055674521</v>
      </c>
      <c r="M318" s="95">
        <v>4.0685224839400425</v>
      </c>
      <c r="N318" s="95">
        <v>9.8501070663811543</v>
      </c>
      <c r="O318" s="95">
        <v>0.32119914346895073</v>
      </c>
      <c r="P318" s="95">
        <v>0.10706638115631692</v>
      </c>
      <c r="Q318" s="95">
        <v>2233.4047109207709</v>
      </c>
      <c r="R318" s="95">
        <v>314.77516059957173</v>
      </c>
      <c r="S318" s="95">
        <v>73.875802997858671</v>
      </c>
      <c r="T318" s="95">
        <v>184.15417558886509</v>
      </c>
      <c r="U318" s="99">
        <v>0.27837259100642398</v>
      </c>
      <c r="V318" s="100"/>
    </row>
    <row r="319" spans="1:22" x14ac:dyDescent="0.25">
      <c r="A319" s="93" t="s">
        <v>499</v>
      </c>
      <c r="B319" s="10">
        <v>178</v>
      </c>
      <c r="C319" s="95">
        <v>138</v>
      </c>
      <c r="D319" s="95">
        <v>117</v>
      </c>
      <c r="E319" s="95">
        <v>25</v>
      </c>
      <c r="F319" s="95">
        <v>317</v>
      </c>
      <c r="G319" s="95"/>
      <c r="H319" s="95"/>
      <c r="I319" s="95"/>
      <c r="J319" s="95"/>
      <c r="K319" s="95"/>
      <c r="L319" s="95">
        <v>2.4</v>
      </c>
      <c r="M319" s="95"/>
      <c r="N319" s="95">
        <v>22.4</v>
      </c>
      <c r="O319" s="95"/>
      <c r="P319" s="95"/>
      <c r="Q319" s="95">
        <v>572</v>
      </c>
      <c r="R319" s="95">
        <v>367</v>
      </c>
      <c r="S319" s="95">
        <v>28</v>
      </c>
      <c r="T319" s="95">
        <v>23</v>
      </c>
      <c r="U319" s="99">
        <v>2.95</v>
      </c>
      <c r="V319" s="100"/>
    </row>
    <row r="320" spans="1:22" x14ac:dyDescent="0.25">
      <c r="A320" s="93" t="s">
        <v>500</v>
      </c>
      <c r="K320" s="97"/>
      <c r="L320" s="97"/>
      <c r="M320" s="97"/>
      <c r="N320" s="97"/>
      <c r="O320" s="97"/>
      <c r="P320" s="97"/>
      <c r="U320" s="100"/>
    </row>
    <row r="321" spans="1:1" x14ac:dyDescent="0.25">
      <c r="A321" s="93"/>
    </row>
  </sheetData>
  <customSheetViews>
    <customSheetView guid="{7F92622C-3E5D-4CCC-968A-05086E203494}">
      <selection activeCell="D2" sqref="D2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C540-1796-4845-A82A-FDEBDC3EBD8A}">
  <dimension ref="A1"/>
  <sheetViews>
    <sheetView workbookViewId="0">
      <selection activeCell="C4" sqref="C4"/>
    </sheetView>
  </sheetViews>
  <sheetFormatPr defaultRowHeight="13.2" x14ac:dyDescent="0.25"/>
  <sheetData/>
  <customSheetViews>
    <customSheetView guid="{7F92622C-3E5D-4CCC-968A-05086E203494}">
      <selection activeCell="C4" sqref="C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customSheetViews>
    <customSheetView guid="{7F92622C-3E5D-4CCC-968A-05086E203494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Melkgevend</vt:lpstr>
      <vt:lpstr>Droogstaand</vt:lpstr>
      <vt:lpstr>Mineralen</vt:lpstr>
      <vt:lpstr>CVB voedernormen</vt:lpstr>
      <vt:lpstr>Info Voedermiddelen</vt:lpstr>
      <vt:lpstr>Jongvee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2018-12-14T17:13:53Z</dcterms:created>
  <dcterms:modified xsi:type="dcterms:W3CDTF">2021-01-13T07:38:13Z</dcterms:modified>
</cp:coreProperties>
</file>