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yuverta-my.sharepoint.com/personal/ge_willems_yuverta_nl/Documents/Mijn-Oude-H-Schijf/Helicon 22/Ve33/"/>
    </mc:Choice>
  </mc:AlternateContent>
  <xr:revisionPtr revIDLastSave="0" documentId="14_{59C9CC97-9272-4A46-B675-BE34BB6406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F18" i="1"/>
  <c r="W11" i="1"/>
  <c r="J3" i="1" l="1"/>
  <c r="M29" i="1" s="1"/>
  <c r="M8" i="1" l="1"/>
  <c r="M22" i="1"/>
  <c r="M16" i="1"/>
  <c r="M14" i="1"/>
  <c r="M12" i="1"/>
  <c r="M36" i="1" l="1"/>
  <c r="M13" i="1"/>
  <c r="I47" i="1"/>
  <c r="B53" i="1"/>
  <c r="B47" i="1"/>
  <c r="B45" i="1"/>
  <c r="D49" i="1" l="1"/>
  <c r="G49" i="1" s="1"/>
  <c r="M49" i="1" s="1"/>
  <c r="B59" i="1"/>
  <c r="P36" i="1"/>
  <c r="J31" i="1"/>
  <c r="F31" i="1"/>
  <c r="J24" i="1"/>
  <c r="F24" i="1"/>
  <c r="J10" i="1"/>
  <c r="F10" i="1"/>
  <c r="F37" i="1"/>
  <c r="F36" i="1"/>
  <c r="M28" i="1"/>
  <c r="M27" i="1"/>
  <c r="M26" i="1"/>
  <c r="M21" i="1"/>
  <c r="M20" i="1"/>
  <c r="M7" i="1"/>
  <c r="M6" i="1"/>
  <c r="M5" i="1"/>
  <c r="M34" i="1" l="1"/>
  <c r="B56" i="1" s="1"/>
  <c r="M33" i="1"/>
  <c r="B57" i="1" s="1"/>
  <c r="M32" i="1"/>
  <c r="B58" i="1" s="1"/>
  <c r="B41" i="1" l="1"/>
  <c r="F41" i="1" s="1"/>
  <c r="B61" i="1"/>
  <c r="E61" i="1" s="1"/>
  <c r="E63" i="1" s="1"/>
  <c r="E64" i="1" s="1"/>
  <c r="M35" i="1"/>
  <c r="M38" i="1" s="1"/>
  <c r="B40" i="1"/>
  <c r="F40" i="1" s="1"/>
  <c r="E62" i="1" l="1"/>
  <c r="E51" i="1"/>
  <c r="B51" i="1"/>
  <c r="B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Geert Willems</author>
  </authors>
  <commentList>
    <comment ref="Q3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Extra verliezen door beweiden tov maaien</t>
        </r>
      </text>
    </comment>
    <comment ref="B3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Bij derogatie minimaal 80 % grasland</t>
        </r>
      </text>
    </comment>
    <comment ref="F3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inschatten of KLW</t>
        </r>
      </text>
    </comment>
    <comment ref="F3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Geert Willems:</t>
        </r>
        <r>
          <rPr>
            <sz val="9"/>
            <color indexed="81"/>
            <rFont val="Tahoma"/>
            <family val="2"/>
          </rPr>
          <t xml:space="preserve">
inschatten iof KLW</t>
        </r>
      </text>
    </comment>
  </commentList>
</comments>
</file>

<file path=xl/sharedStrings.xml><?xml version="1.0" encoding="utf-8"?>
<sst xmlns="http://schemas.openxmlformats.org/spreadsheetml/2006/main" count="183" uniqueCount="85">
  <si>
    <t>Melkkoeien</t>
  </si>
  <si>
    <t>opname</t>
  </si>
  <si>
    <t>gras</t>
  </si>
  <si>
    <t>snijmais</t>
  </si>
  <si>
    <t>graskuil</t>
  </si>
  <si>
    <t>vers gras</t>
  </si>
  <si>
    <t>kg ds</t>
  </si>
  <si>
    <t>Pinken</t>
  </si>
  <si>
    <t>stuks</t>
  </si>
  <si>
    <t>Kalveren</t>
  </si>
  <si>
    <t>Ruwvoerpositie berekenen</t>
  </si>
  <si>
    <t>Zomer</t>
  </si>
  <si>
    <t>Winter</t>
  </si>
  <si>
    <t>dagen</t>
  </si>
  <si>
    <t>Gras</t>
  </si>
  <si>
    <t>Snijmais</t>
  </si>
  <si>
    <t>ha</t>
  </si>
  <si>
    <t>ds opbrengst per ha.</t>
  </si>
  <si>
    <t>beweidingsverliezen</t>
  </si>
  <si>
    <t>Teveel / tekort</t>
  </si>
  <si>
    <t>kg ds snijmaiskuil</t>
  </si>
  <si>
    <t>%</t>
  </si>
  <si>
    <t>kg ds per jaar benodigd</t>
  </si>
  <si>
    <r>
      <t xml:space="preserve">Dieren </t>
    </r>
    <r>
      <rPr>
        <b/>
        <sz val="10"/>
        <color theme="1"/>
        <rFont val="Arial"/>
        <family val="2"/>
      </rPr>
      <t>gemiddeld aanwezig</t>
    </r>
  </si>
  <si>
    <t>Landgebruik</t>
  </si>
  <si>
    <t>Totaal</t>
  </si>
  <si>
    <t>benodigd</t>
  </si>
  <si>
    <t>kg ds gras(kuil)</t>
  </si>
  <si>
    <t>Per koe incl jongvee is</t>
  </si>
  <si>
    <t>kg ds per dag nodig aan ruwvoer</t>
  </si>
  <si>
    <t>Totaal productie per jaar</t>
  </si>
  <si>
    <t>dwz</t>
  </si>
  <si>
    <t>ha te veel/weinig grasland</t>
  </si>
  <si>
    <t>ha te veel/weinig snijmais</t>
  </si>
  <si>
    <t>negatief is te weinig land, positief dan houd je voer over</t>
  </si>
  <si>
    <t>op jaarbasis</t>
  </si>
  <si>
    <t>Het aantal melkkoeien is</t>
  </si>
  <si>
    <t>kg/jr</t>
  </si>
  <si>
    <t>per ha</t>
  </si>
  <si>
    <t>De melkproductie/ha is</t>
  </si>
  <si>
    <t>Bruto omzet bedraagt</t>
  </si>
  <si>
    <t xml:space="preserve">dit bij een melkprijs </t>
  </si>
  <si>
    <t>per koe</t>
  </si>
  <si>
    <t>Bij deze productie is een krachtvoerverbruik van</t>
  </si>
  <si>
    <t>en O en A</t>
  </si>
  <si>
    <t>Droge koeien</t>
  </si>
  <si>
    <t>De voereff. bedraagt</t>
  </si>
  <si>
    <t>alleen melkkoeien</t>
  </si>
  <si>
    <t>krachtvoer</t>
  </si>
  <si>
    <t>kg</t>
  </si>
  <si>
    <t>krachtvoer product</t>
  </si>
  <si>
    <t>totaal ds ruwvoer</t>
  </si>
  <si>
    <t>totaal kg krachtv =</t>
  </si>
  <si>
    <t>kg ds krachtvoer</t>
  </si>
  <si>
    <t>graskuil kg ds</t>
  </si>
  <si>
    <t>snijmais kg ds</t>
  </si>
  <si>
    <t>kg krachtvoer =</t>
  </si>
  <si>
    <t>kg per jaar gemiddeld (25 kg krachtvoer per 100 kg melk)</t>
  </si>
  <si>
    <t>incl jongvee</t>
  </si>
  <si>
    <t>Meetmelk berekenen</t>
  </si>
  <si>
    <t>kg melk</t>
  </si>
  <si>
    <t>Vul hier de dagproductie per koe in, of de jaarproductie per koe, of de jaarproductie van het bedrijf</t>
  </si>
  <si>
    <t>% vet</t>
  </si>
  <si>
    <t>% eiwit</t>
  </si>
  <si>
    <t xml:space="preserve"> kg</t>
  </si>
  <si>
    <r>
      <t xml:space="preserve">Omgerekend is dit aan </t>
    </r>
    <r>
      <rPr>
        <b/>
        <sz val="11"/>
        <color theme="1"/>
        <rFont val="Arial"/>
        <family val="2"/>
      </rPr>
      <t>meetmelk</t>
    </r>
  </si>
  <si>
    <t>melkgift in meetmelk</t>
  </si>
  <si>
    <t>totaal ruwvoer</t>
  </si>
  <si>
    <t>Het werkelijk krachtverbruik bedraagt totaal</t>
  </si>
  <si>
    <t>Per melkkoe per jaar</t>
  </si>
  <si>
    <t>Prijs per kg ds snijmais</t>
  </si>
  <si>
    <t>Prijs per kg ds graskuil</t>
  </si>
  <si>
    <t>Prijs per kg ds vers gras</t>
  </si>
  <si>
    <t>Prijs per kg krachtvoer</t>
  </si>
  <si>
    <t>versgras</t>
  </si>
  <si>
    <t>Voersaldo</t>
  </si>
  <si>
    <t>per jaar</t>
  </si>
  <si>
    <t>per dag</t>
  </si>
  <si>
    <t>per mk per jaar</t>
  </si>
  <si>
    <t>per mk per dag</t>
  </si>
  <si>
    <t>Voerkosten per jaar</t>
  </si>
  <si>
    <t>Totaal voerkosten/jr</t>
  </si>
  <si>
    <t>totaal kg ds benodigd per jaar voor hele veestapel</t>
  </si>
  <si>
    <t>stro</t>
  </si>
  <si>
    <t>kg dss\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</si>
</sst>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€&quot;\ #,##0.00"/>
    <numFmt numFmtId="166" formatCode="&quot;€&quot;\ #,##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0" fillId="2" borderId="0" xfId="0" applyFill="1"/>
    <xf numFmtId="0" fontId="3" fillId="3" borderId="0" xfId="0" applyFont="1" applyFill="1"/>
    <xf numFmtId="0" fontId="0" fillId="3" borderId="0" xfId="0" applyFill="1"/>
    <xf numFmtId="0" fontId="5" fillId="0" borderId="0" xfId="0" applyFont="1"/>
    <xf numFmtId="0" fontId="1" fillId="3" borderId="0" xfId="0" applyFont="1" applyFill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2" borderId="0" xfId="0" applyFont="1" applyFill="1"/>
    <xf numFmtId="1" fontId="3" fillId="2" borderId="0" xfId="0" applyNumberFormat="1" applyFont="1" applyFill="1"/>
    <xf numFmtId="0" fontId="3" fillId="2" borderId="0" xfId="0" applyFont="1" applyFill="1"/>
    <xf numFmtId="164" fontId="3" fillId="2" borderId="0" xfId="0" applyNumberFormat="1" applyFont="1" applyFill="1"/>
    <xf numFmtId="1" fontId="1" fillId="2" borderId="0" xfId="0" applyNumberFormat="1" applyFont="1" applyFill="1"/>
    <xf numFmtId="166" fontId="1" fillId="2" borderId="0" xfId="0" applyNumberFormat="1" applyFont="1" applyFill="1"/>
    <xf numFmtId="165" fontId="1" fillId="3" borderId="0" xfId="0" applyNumberFormat="1" applyFont="1" applyFill="1"/>
    <xf numFmtId="166" fontId="1" fillId="3" borderId="0" xfId="0" applyNumberFormat="1" applyFont="1" applyFill="1"/>
    <xf numFmtId="2" fontId="3" fillId="2" borderId="0" xfId="0" applyNumberFormat="1" applyFont="1" applyFill="1"/>
    <xf numFmtId="0" fontId="0" fillId="0" borderId="0" xfId="0" applyAlignment="1">
      <alignment horizontal="right"/>
    </xf>
    <xf numFmtId="2" fontId="1" fillId="2" borderId="0" xfId="0" applyNumberFormat="1" applyFont="1" applyFill="1"/>
    <xf numFmtId="0" fontId="1" fillId="4" borderId="0" xfId="0" applyFont="1" applyFill="1"/>
    <xf numFmtId="2" fontId="1" fillId="2" borderId="0" xfId="0" applyNumberFormat="1" applyFont="1" applyFill="1" applyAlignment="1">
      <alignment horizontal="center"/>
    </xf>
    <xf numFmtId="0" fontId="0" fillId="5" borderId="0" xfId="0" applyFill="1"/>
    <xf numFmtId="1" fontId="1" fillId="5" borderId="0" xfId="0" applyNumberFormat="1" applyFont="1" applyFill="1"/>
    <xf numFmtId="0" fontId="1" fillId="5" borderId="0" xfId="0" applyFont="1" applyFill="1"/>
    <xf numFmtId="0" fontId="3" fillId="5" borderId="0" xfId="0" applyFont="1" applyFill="1"/>
    <xf numFmtId="0" fontId="2" fillId="3" borderId="0" xfId="0" applyFont="1" applyFill="1" applyAlignment="1" applyProtection="1">
      <alignment horizontal="center"/>
      <protection locked="0"/>
    </xf>
    <xf numFmtId="0" fontId="2" fillId="3" borderId="0" xfId="0" applyFont="1" applyFill="1" applyAlignment="1">
      <alignment horizontal="center"/>
    </xf>
    <xf numFmtId="0" fontId="5" fillId="6" borderId="0" xfId="0" applyFont="1" applyFill="1"/>
    <xf numFmtId="0" fontId="2" fillId="6" borderId="0" xfId="0" applyFont="1" applyFill="1"/>
    <xf numFmtId="0" fontId="2" fillId="6" borderId="0" xfId="0" applyFont="1" applyFill="1" applyProtection="1">
      <protection locked="0"/>
    </xf>
    <xf numFmtId="0" fontId="0" fillId="6" borderId="0" xfId="0" applyFill="1"/>
    <xf numFmtId="1" fontId="9" fillId="5" borderId="0" xfId="0" applyNumberFormat="1" applyFont="1" applyFill="1" applyProtection="1">
      <protection locked="0"/>
    </xf>
    <xf numFmtId="165" fontId="0" fillId="3" borderId="0" xfId="0" applyNumberFormat="1" applyFill="1"/>
    <xf numFmtId="3" fontId="0" fillId="0" borderId="0" xfId="0" applyNumberFormat="1"/>
    <xf numFmtId="166" fontId="1" fillId="5" borderId="0" xfId="0" applyNumberFormat="1" applyFont="1" applyFill="1"/>
    <xf numFmtId="1" fontId="1" fillId="4" borderId="0" xfId="0" applyNumberFormat="1" applyFont="1" applyFill="1"/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4"/>
  <sheetViews>
    <sheetView tabSelected="1" zoomScale="85" zoomScaleNormal="85" workbookViewId="0">
      <selection activeCell="I61" sqref="I61"/>
    </sheetView>
  </sheetViews>
  <sheetFormatPr defaultRowHeight="13.2" x14ac:dyDescent="0.25"/>
  <cols>
    <col min="1" max="1" width="20.77734375" customWidth="1"/>
    <col min="2" max="2" width="10.88671875" bestFit="1" customWidth="1"/>
    <col min="5" max="5" width="17.44140625" bestFit="1" customWidth="1"/>
    <col min="13" max="13" width="16.88671875" bestFit="1" customWidth="1"/>
  </cols>
  <sheetData>
    <row r="1" spans="1:26" ht="22.8" x14ac:dyDescent="0.4">
      <c r="A1" s="10" t="s">
        <v>10</v>
      </c>
      <c r="B1" s="4"/>
      <c r="C1" s="2"/>
      <c r="D1" s="2"/>
      <c r="E1" s="2"/>
      <c r="F1" s="2"/>
      <c r="G1" s="2"/>
      <c r="H1" s="2"/>
      <c r="I1" s="2"/>
      <c r="J1" s="2"/>
    </row>
    <row r="2" spans="1:26" ht="17.399999999999999" x14ac:dyDescent="0.3">
      <c r="A2" s="4"/>
      <c r="B2" s="4"/>
      <c r="C2" s="2"/>
      <c r="D2" s="2"/>
      <c r="E2" s="2"/>
      <c r="F2" s="2"/>
      <c r="G2" s="2"/>
      <c r="H2" s="2"/>
      <c r="I2" s="2"/>
      <c r="J2" s="2"/>
    </row>
    <row r="3" spans="1:26" ht="15.6" x14ac:dyDescent="0.3">
      <c r="A3" s="2" t="s">
        <v>23</v>
      </c>
      <c r="B3" s="2"/>
      <c r="C3" s="2"/>
      <c r="D3" s="2"/>
      <c r="E3" s="2" t="s">
        <v>11</v>
      </c>
      <c r="F3" s="6">
        <v>0</v>
      </c>
      <c r="G3" t="s">
        <v>13</v>
      </c>
      <c r="H3" s="2"/>
      <c r="I3" s="2" t="s">
        <v>12</v>
      </c>
      <c r="J3" s="29">
        <f>365-F3</f>
        <v>365</v>
      </c>
      <c r="K3" t="s">
        <v>13</v>
      </c>
      <c r="M3" s="8" t="s">
        <v>22</v>
      </c>
      <c r="N3" s="1"/>
      <c r="O3" s="1"/>
    </row>
    <row r="4" spans="1:26" ht="15.6" x14ac:dyDescent="0.3">
      <c r="A4" s="2"/>
      <c r="B4" s="2"/>
      <c r="C4" s="2"/>
      <c r="D4" s="2"/>
      <c r="E4" s="2"/>
      <c r="F4" s="6"/>
      <c r="H4" s="2"/>
      <c r="I4" s="2"/>
      <c r="J4" s="6"/>
      <c r="M4" s="8"/>
      <c r="N4" s="1"/>
      <c r="O4" s="1"/>
      <c r="T4" s="1"/>
      <c r="U4" s="1"/>
      <c r="V4" s="1"/>
      <c r="W4" s="1"/>
      <c r="X4" s="1"/>
      <c r="Y4" s="1"/>
      <c r="Z4" s="1"/>
    </row>
    <row r="5" spans="1:26" ht="13.8" x14ac:dyDescent="0.25">
      <c r="A5" s="8" t="s">
        <v>0</v>
      </c>
      <c r="B5" s="12">
        <v>0</v>
      </c>
      <c r="C5" t="s">
        <v>8</v>
      </c>
      <c r="D5" t="s">
        <v>1</v>
      </c>
      <c r="E5" t="s">
        <v>5</v>
      </c>
      <c r="F5" s="12">
        <v>0</v>
      </c>
      <c r="G5" t="s">
        <v>6</v>
      </c>
      <c r="H5" t="s">
        <v>1</v>
      </c>
      <c r="J5" s="7"/>
      <c r="M5" s="5">
        <f>B5*F5*F3</f>
        <v>0</v>
      </c>
      <c r="N5" t="s">
        <v>5</v>
      </c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8" x14ac:dyDescent="0.25">
      <c r="B6" s="3"/>
      <c r="E6" t="s">
        <v>4</v>
      </c>
      <c r="F6" s="12">
        <v>0</v>
      </c>
      <c r="G6" t="s">
        <v>6</v>
      </c>
      <c r="I6" t="s">
        <v>4</v>
      </c>
      <c r="J6" s="12">
        <v>0</v>
      </c>
      <c r="K6" t="s">
        <v>6</v>
      </c>
      <c r="M6" s="5">
        <f>B5*((F3*F6)+(J3*J6))</f>
        <v>0</v>
      </c>
      <c r="N6" t="s">
        <v>4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8" x14ac:dyDescent="0.25">
      <c r="A7" t="s">
        <v>66</v>
      </c>
      <c r="B7" s="12">
        <v>0</v>
      </c>
      <c r="C7" t="s">
        <v>37</v>
      </c>
      <c r="E7" t="s">
        <v>3</v>
      </c>
      <c r="F7" s="12">
        <v>0</v>
      </c>
      <c r="G7" t="s">
        <v>6</v>
      </c>
      <c r="I7" t="s">
        <v>3</v>
      </c>
      <c r="J7" s="12">
        <v>0</v>
      </c>
      <c r="K7" t="s">
        <v>6</v>
      </c>
      <c r="M7" s="5">
        <f>B5*((F3*F7)+(J3*J7))</f>
        <v>0</v>
      </c>
      <c r="N7" t="s">
        <v>3</v>
      </c>
      <c r="Q7" s="32" t="s">
        <v>59</v>
      </c>
      <c r="R7" s="32"/>
      <c r="S7" s="32"/>
      <c r="T7" s="33"/>
      <c r="U7" s="33"/>
      <c r="V7" s="33"/>
      <c r="W7" s="33"/>
      <c r="X7" s="33"/>
      <c r="Y7" s="33"/>
      <c r="Z7" s="33"/>
    </row>
    <row r="8" spans="1:26" ht="13.8" x14ac:dyDescent="0.25">
      <c r="B8" s="12"/>
      <c r="E8" t="s">
        <v>48</v>
      </c>
      <c r="F8" s="12">
        <v>0</v>
      </c>
      <c r="G8" t="s">
        <v>49</v>
      </c>
      <c r="I8" t="s">
        <v>48</v>
      </c>
      <c r="J8" s="12">
        <v>0</v>
      </c>
      <c r="K8" t="s">
        <v>49</v>
      </c>
      <c r="M8" s="5">
        <f>B5*((F3*F8)+(J3*J8))</f>
        <v>0</v>
      </c>
      <c r="N8" t="s">
        <v>50</v>
      </c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6" ht="13.8" x14ac:dyDescent="0.25">
      <c r="Q9" s="33" t="s">
        <v>60</v>
      </c>
      <c r="R9" s="30"/>
      <c r="S9" s="33"/>
      <c r="T9" s="33" t="s">
        <v>61</v>
      </c>
      <c r="U9" s="33"/>
      <c r="V9" s="33"/>
      <c r="W9" s="33"/>
      <c r="X9" s="33"/>
      <c r="Y9" s="33"/>
      <c r="Z9" s="33"/>
    </row>
    <row r="10" spans="1:26" ht="13.8" x14ac:dyDescent="0.25">
      <c r="E10" s="5" t="s">
        <v>67</v>
      </c>
      <c r="F10" s="5">
        <f>F5+F6+F7</f>
        <v>0</v>
      </c>
      <c r="G10" s="5" t="s">
        <v>6</v>
      </c>
      <c r="H10" s="5"/>
      <c r="I10" s="5"/>
      <c r="J10" s="5">
        <f>J5+J6+J7</f>
        <v>0</v>
      </c>
      <c r="K10" s="5" t="s">
        <v>6</v>
      </c>
      <c r="M10" s="5"/>
      <c r="Q10" s="33" t="s">
        <v>62</v>
      </c>
      <c r="R10" s="31"/>
      <c r="S10" s="33"/>
      <c r="T10" s="33"/>
      <c r="U10" s="33"/>
      <c r="V10" s="33"/>
      <c r="W10" s="34"/>
      <c r="X10" s="33"/>
      <c r="Y10" s="33"/>
      <c r="Z10" s="33"/>
    </row>
    <row r="11" spans="1:26" ht="13.8" x14ac:dyDescent="0.25">
      <c r="M11" s="5"/>
      <c r="Q11" s="33" t="s">
        <v>63</v>
      </c>
      <c r="R11" s="31"/>
      <c r="S11" s="33" t="s">
        <v>65</v>
      </c>
      <c r="T11" s="35"/>
      <c r="U11" s="33"/>
      <c r="V11" s="33"/>
      <c r="W11" s="36">
        <f>(0.337+(0.116*R10)+(0.06*R11))*R9</f>
        <v>0</v>
      </c>
      <c r="X11" s="33" t="s">
        <v>64</v>
      </c>
      <c r="Y11" s="33"/>
      <c r="Z11" s="33"/>
    </row>
    <row r="12" spans="1:26" x14ac:dyDescent="0.25">
      <c r="A12" s="3" t="s">
        <v>45</v>
      </c>
      <c r="B12" s="24">
        <v>0</v>
      </c>
      <c r="C12" t="s">
        <v>8</v>
      </c>
      <c r="D12" t="s">
        <v>1</v>
      </c>
      <c r="E12" t="s">
        <v>5</v>
      </c>
      <c r="F12" s="12"/>
      <c r="G12" t="s">
        <v>6</v>
      </c>
      <c r="H12" t="s">
        <v>1</v>
      </c>
      <c r="M12" s="5">
        <f>F12*B12*F3</f>
        <v>0</v>
      </c>
      <c r="N12" t="s">
        <v>5</v>
      </c>
      <c r="Q12" s="35"/>
      <c r="R12" s="7"/>
      <c r="S12" s="35"/>
      <c r="T12" s="35"/>
      <c r="U12" s="35"/>
      <c r="V12" s="35"/>
      <c r="W12" s="35"/>
      <c r="X12" s="35"/>
      <c r="Y12" s="35"/>
      <c r="Z12" s="35"/>
    </row>
    <row r="13" spans="1:26" x14ac:dyDescent="0.25">
      <c r="E13" t="s">
        <v>4</v>
      </c>
      <c r="F13" s="12"/>
      <c r="G13" t="s">
        <v>6</v>
      </c>
      <c r="I13" t="s">
        <v>4</v>
      </c>
      <c r="J13" s="12"/>
      <c r="K13" t="s">
        <v>6</v>
      </c>
      <c r="M13" s="5">
        <f>B12*((F13*F3)+(J13*J3))</f>
        <v>0</v>
      </c>
      <c r="N13" t="s">
        <v>4</v>
      </c>
    </row>
    <row r="14" spans="1:26" ht="13.8" x14ac:dyDescent="0.25">
      <c r="E14" t="s">
        <v>3</v>
      </c>
      <c r="F14" s="12"/>
      <c r="G14" t="s">
        <v>6</v>
      </c>
      <c r="I14" t="s">
        <v>3</v>
      </c>
      <c r="J14" s="12"/>
      <c r="K14" t="s">
        <v>6</v>
      </c>
      <c r="M14" s="5">
        <f>B12*((F14*F3)+(J14*J3))</f>
        <v>0</v>
      </c>
      <c r="N14" t="s">
        <v>3</v>
      </c>
      <c r="Q14" s="33" t="s">
        <v>70</v>
      </c>
      <c r="R14" s="35"/>
      <c r="S14" s="35"/>
      <c r="T14" s="37"/>
    </row>
    <row r="15" spans="1:26" ht="13.8" x14ac:dyDescent="0.25">
      <c r="E15" t="s">
        <v>83</v>
      </c>
      <c r="F15" s="12"/>
      <c r="G15" t="s">
        <v>6</v>
      </c>
      <c r="I15" t="s">
        <v>83</v>
      </c>
      <c r="J15" s="12"/>
      <c r="K15" t="s">
        <v>84</v>
      </c>
      <c r="M15" s="5"/>
      <c r="Q15" s="33"/>
      <c r="R15" s="35"/>
      <c r="S15" s="35"/>
      <c r="T15" s="37"/>
    </row>
    <row r="16" spans="1:26" ht="13.8" x14ac:dyDescent="0.25">
      <c r="E16" t="s">
        <v>48</v>
      </c>
      <c r="F16" s="12"/>
      <c r="G16" t="s">
        <v>49</v>
      </c>
      <c r="I16" t="s">
        <v>48</v>
      </c>
      <c r="J16" s="12"/>
      <c r="K16" t="s">
        <v>49</v>
      </c>
      <c r="M16" s="5">
        <f>B5*((F3*F16)+(J3*J16))</f>
        <v>0</v>
      </c>
      <c r="N16" t="s">
        <v>50</v>
      </c>
      <c r="Q16" s="33" t="s">
        <v>71</v>
      </c>
      <c r="R16" s="35"/>
      <c r="S16" s="35"/>
      <c r="T16" s="37"/>
    </row>
    <row r="17" spans="1:20" ht="13.8" x14ac:dyDescent="0.25">
      <c r="Q17" s="33" t="s">
        <v>72</v>
      </c>
      <c r="R17" s="35"/>
      <c r="S17" s="35"/>
      <c r="T17" s="37"/>
    </row>
    <row r="18" spans="1:20" ht="13.8" x14ac:dyDescent="0.25">
      <c r="E18" s="5" t="s">
        <v>67</v>
      </c>
      <c r="F18" s="28">
        <f>F12+F13+F14+F15</f>
        <v>0</v>
      </c>
      <c r="G18" s="5" t="s">
        <v>6</v>
      </c>
      <c r="H18" s="26"/>
      <c r="I18" s="26"/>
      <c r="J18" s="28">
        <f>J13+J14+J15</f>
        <v>0</v>
      </c>
      <c r="K18" s="26" t="s">
        <v>6</v>
      </c>
      <c r="M18" s="5"/>
      <c r="Q18" s="33" t="s">
        <v>73</v>
      </c>
      <c r="R18" s="35"/>
      <c r="S18" s="35"/>
      <c r="T18" s="37"/>
    </row>
    <row r="19" spans="1:20" x14ac:dyDescent="0.25">
      <c r="M19" s="5"/>
    </row>
    <row r="20" spans="1:20" ht="13.8" x14ac:dyDescent="0.25">
      <c r="A20" s="8" t="s">
        <v>7</v>
      </c>
      <c r="B20" s="40">
        <v>0</v>
      </c>
      <c r="C20" t="s">
        <v>8</v>
      </c>
      <c r="D20" t="s">
        <v>1</v>
      </c>
      <c r="E20" t="s">
        <v>5</v>
      </c>
      <c r="F20" s="12"/>
      <c r="G20" t="s">
        <v>6</v>
      </c>
      <c r="H20" t="s">
        <v>1</v>
      </c>
      <c r="J20" s="12"/>
      <c r="M20" s="5">
        <f>B20*F3*F20</f>
        <v>0</v>
      </c>
      <c r="N20" t="s">
        <v>5</v>
      </c>
    </row>
    <row r="21" spans="1:20" x14ac:dyDescent="0.25">
      <c r="B21" s="41"/>
      <c r="E21" t="s">
        <v>4</v>
      </c>
      <c r="F21" s="12"/>
      <c r="G21" t="s">
        <v>6</v>
      </c>
      <c r="I21" t="s">
        <v>4</v>
      </c>
      <c r="J21" s="12"/>
      <c r="K21" t="s">
        <v>6</v>
      </c>
      <c r="M21" s="5">
        <f>B20*((F3*F21)+(J3*J21))</f>
        <v>0</v>
      </c>
      <c r="N21" t="s">
        <v>4</v>
      </c>
    </row>
    <row r="22" spans="1:20" x14ac:dyDescent="0.25">
      <c r="B22" s="41"/>
      <c r="E22" t="s">
        <v>3</v>
      </c>
      <c r="F22" s="12"/>
      <c r="G22" t="s">
        <v>6</v>
      </c>
      <c r="I22" t="s">
        <v>3</v>
      </c>
      <c r="J22" s="12"/>
      <c r="K22" t="s">
        <v>6</v>
      </c>
      <c r="M22" s="5">
        <f>B20*((F3*F22)+(J3*J22))</f>
        <v>0</v>
      </c>
      <c r="N22" t="s">
        <v>3</v>
      </c>
    </row>
    <row r="23" spans="1:20" x14ac:dyDescent="0.25">
      <c r="B23" s="41"/>
    </row>
    <row r="24" spans="1:20" x14ac:dyDescent="0.25">
      <c r="B24" s="41"/>
      <c r="E24" s="5" t="s">
        <v>67</v>
      </c>
      <c r="F24" s="5">
        <f>F20+F21+F22</f>
        <v>0</v>
      </c>
      <c r="G24" s="5" t="s">
        <v>6</v>
      </c>
      <c r="H24" s="5"/>
      <c r="I24" s="5"/>
      <c r="J24" s="5">
        <f>J20+J21+J22</f>
        <v>0</v>
      </c>
      <c r="K24" s="5" t="s">
        <v>6</v>
      </c>
      <c r="M24" s="5"/>
    </row>
    <row r="25" spans="1:20" x14ac:dyDescent="0.25">
      <c r="B25" s="41"/>
      <c r="M25" s="5"/>
    </row>
    <row r="26" spans="1:20" ht="13.8" x14ac:dyDescent="0.25">
      <c r="A26" s="8" t="s">
        <v>9</v>
      </c>
      <c r="B26" s="40">
        <v>0</v>
      </c>
      <c r="C26" t="s">
        <v>8</v>
      </c>
      <c r="D26" t="s">
        <v>1</v>
      </c>
      <c r="E26" t="s">
        <v>5</v>
      </c>
      <c r="F26" s="12"/>
      <c r="G26" t="s">
        <v>6</v>
      </c>
      <c r="H26" t="s">
        <v>1</v>
      </c>
      <c r="J26" s="12"/>
      <c r="M26" s="5">
        <f>B26*((F26*F3)+(J3*J26))</f>
        <v>0</v>
      </c>
      <c r="N26" t="s">
        <v>5</v>
      </c>
    </row>
    <row r="27" spans="1:20" x14ac:dyDescent="0.25">
      <c r="E27" t="s">
        <v>4</v>
      </c>
      <c r="F27" s="12"/>
      <c r="G27" t="s">
        <v>6</v>
      </c>
      <c r="I27" t="s">
        <v>4</v>
      </c>
      <c r="J27" s="12"/>
      <c r="K27" t="s">
        <v>6</v>
      </c>
      <c r="M27" s="5">
        <f>B26*((F27*F3)+(J3*J27))</f>
        <v>0</v>
      </c>
      <c r="N27" t="s">
        <v>4</v>
      </c>
    </row>
    <row r="28" spans="1:20" x14ac:dyDescent="0.25">
      <c r="E28" t="s">
        <v>3</v>
      </c>
      <c r="F28" s="12"/>
      <c r="G28" t="s">
        <v>6</v>
      </c>
      <c r="I28" t="s">
        <v>3</v>
      </c>
      <c r="J28" s="12"/>
      <c r="K28" t="s">
        <v>6</v>
      </c>
      <c r="M28" s="5">
        <f>B26*((F28*F3)+(J3*J28))</f>
        <v>0</v>
      </c>
      <c r="N28" t="s">
        <v>3</v>
      </c>
    </row>
    <row r="29" spans="1:20" x14ac:dyDescent="0.25">
      <c r="E29" t="s">
        <v>48</v>
      </c>
      <c r="F29" s="12"/>
      <c r="G29" t="s">
        <v>49</v>
      </c>
      <c r="I29" t="s">
        <v>48</v>
      </c>
      <c r="J29" s="12"/>
      <c r="K29" t="s">
        <v>49</v>
      </c>
      <c r="M29" s="5">
        <f>B5*((F3*F29)+(J3*J29))</f>
        <v>0</v>
      </c>
      <c r="N29" t="s">
        <v>50</v>
      </c>
    </row>
    <row r="31" spans="1:20" x14ac:dyDescent="0.25">
      <c r="E31" s="5" t="s">
        <v>67</v>
      </c>
      <c r="F31" s="5">
        <f>F26+F27+F28</f>
        <v>0</v>
      </c>
      <c r="G31" s="5" t="s">
        <v>6</v>
      </c>
      <c r="H31" s="5"/>
      <c r="I31" s="5"/>
      <c r="J31" s="5">
        <f>J26+J27+J28</f>
        <v>0</v>
      </c>
      <c r="K31" s="5" t="s">
        <v>6</v>
      </c>
      <c r="M31" s="5"/>
    </row>
    <row r="32" spans="1:20" ht="15.6" x14ac:dyDescent="0.3">
      <c r="A32" s="2" t="s">
        <v>24</v>
      </c>
      <c r="J32" s="11" t="s">
        <v>25</v>
      </c>
      <c r="K32" s="3" t="s">
        <v>26</v>
      </c>
      <c r="L32" s="3"/>
      <c r="M32" s="17">
        <f>(M5+M12+M20+M26)*(100/(100-Q32))</f>
        <v>0</v>
      </c>
      <c r="N32" t="s">
        <v>5</v>
      </c>
      <c r="O32" t="s">
        <v>18</v>
      </c>
      <c r="Q32" s="9">
        <v>0</v>
      </c>
      <c r="R32" t="s">
        <v>21</v>
      </c>
    </row>
    <row r="33" spans="1:17" ht="13.8" x14ac:dyDescent="0.25">
      <c r="A33" s="1" t="s">
        <v>14</v>
      </c>
      <c r="B33" s="12">
        <v>0</v>
      </c>
      <c r="C33" t="s">
        <v>16</v>
      </c>
      <c r="D33" t="s">
        <v>17</v>
      </c>
      <c r="F33" s="7"/>
      <c r="G33" t="s">
        <v>6</v>
      </c>
      <c r="M33" s="17">
        <f>M6+M13+M21+M27</f>
        <v>0</v>
      </c>
      <c r="N33" t="s">
        <v>54</v>
      </c>
    </row>
    <row r="34" spans="1:17" ht="13.8" x14ac:dyDescent="0.25">
      <c r="A34" s="1" t="s">
        <v>15</v>
      </c>
      <c r="B34" s="12">
        <v>0</v>
      </c>
      <c r="C34" t="s">
        <v>16</v>
      </c>
      <c r="D34" t="s">
        <v>17</v>
      </c>
      <c r="F34" s="7"/>
      <c r="G34" t="s">
        <v>6</v>
      </c>
      <c r="M34" s="17">
        <f>M7+M12+M22+M28</f>
        <v>0</v>
      </c>
      <c r="N34" t="s">
        <v>55</v>
      </c>
    </row>
    <row r="35" spans="1:17" x14ac:dyDescent="0.25">
      <c r="M35" s="17">
        <f>M32+M33+M34</f>
        <v>0</v>
      </c>
      <c r="N35" t="s">
        <v>51</v>
      </c>
    </row>
    <row r="36" spans="1:17" x14ac:dyDescent="0.25">
      <c r="A36" s="3" t="s">
        <v>30</v>
      </c>
      <c r="E36" t="s">
        <v>2</v>
      </c>
      <c r="F36" s="13">
        <f>B33*F33</f>
        <v>0</v>
      </c>
      <c r="G36" t="s">
        <v>6</v>
      </c>
      <c r="M36" s="27">
        <f>M8+M16+M29</f>
        <v>0</v>
      </c>
      <c r="N36" t="s">
        <v>52</v>
      </c>
      <c r="P36" s="28">
        <f>M36*0.9</f>
        <v>0</v>
      </c>
      <c r="Q36" t="s">
        <v>53</v>
      </c>
    </row>
    <row r="37" spans="1:17" x14ac:dyDescent="0.25">
      <c r="E37" t="s">
        <v>3</v>
      </c>
      <c r="F37" s="13">
        <f>B34*F34</f>
        <v>0</v>
      </c>
      <c r="G37" t="s">
        <v>6</v>
      </c>
    </row>
    <row r="38" spans="1:17" x14ac:dyDescent="0.25">
      <c r="M38" s="27">
        <f>M35+P36</f>
        <v>0</v>
      </c>
      <c r="N38" t="s">
        <v>82</v>
      </c>
    </row>
    <row r="40" spans="1:17" ht="15.6" x14ac:dyDescent="0.3">
      <c r="A40" s="3" t="s">
        <v>19</v>
      </c>
      <c r="B40" s="14">
        <f>F36-((M32*Q32)/100 +M32+M33)</f>
        <v>0</v>
      </c>
      <c r="C40" t="s">
        <v>27</v>
      </c>
      <c r="E40" t="s">
        <v>31</v>
      </c>
      <c r="F40" s="21" t="e">
        <f>B40/F33</f>
        <v>#DIV/0!</v>
      </c>
      <c r="G40" t="s">
        <v>32</v>
      </c>
      <c r="J40" t="s">
        <v>34</v>
      </c>
    </row>
    <row r="41" spans="1:17" ht="15.6" x14ac:dyDescent="0.3">
      <c r="A41" t="s">
        <v>35</v>
      </c>
      <c r="B41" s="15">
        <f>F37-M34</f>
        <v>0</v>
      </c>
      <c r="C41" t="s">
        <v>20</v>
      </c>
      <c r="F41" s="21" t="e">
        <f>B41/F34</f>
        <v>#DIV/0!</v>
      </c>
      <c r="G41" t="s">
        <v>33</v>
      </c>
      <c r="J41" t="s">
        <v>34</v>
      </c>
    </row>
    <row r="43" spans="1:17" ht="15.6" x14ac:dyDescent="0.3">
      <c r="A43" t="s">
        <v>28</v>
      </c>
      <c r="B43" s="16" t="e">
        <f>M35/B5/365</f>
        <v>#DIV/0!</v>
      </c>
      <c r="C43" t="s">
        <v>29</v>
      </c>
    </row>
    <row r="45" spans="1:17" x14ac:dyDescent="0.25">
      <c r="A45" t="s">
        <v>36</v>
      </c>
      <c r="B45" s="23" t="e">
        <f>B5/(B33+B34)</f>
        <v>#DIV/0!</v>
      </c>
      <c r="C45" t="s">
        <v>38</v>
      </c>
    </row>
    <row r="47" spans="1:17" x14ac:dyDescent="0.25">
      <c r="A47" t="s">
        <v>39</v>
      </c>
      <c r="B47" s="17" t="e">
        <f>(B5*B7)/(B33+B34)</f>
        <v>#DIV/0!</v>
      </c>
      <c r="C47" t="s">
        <v>38</v>
      </c>
      <c r="D47" t="s">
        <v>43</v>
      </c>
      <c r="I47" s="13">
        <f>B7*B5*0.25</f>
        <v>0</v>
      </c>
      <c r="J47" t="s">
        <v>57</v>
      </c>
    </row>
    <row r="49" spans="1:13" x14ac:dyDescent="0.25">
      <c r="A49" t="s">
        <v>68</v>
      </c>
      <c r="D49" s="27">
        <f>M36</f>
        <v>0</v>
      </c>
      <c r="E49" t="s">
        <v>56</v>
      </c>
      <c r="G49" s="28">
        <f>D49*0.9</f>
        <v>0</v>
      </c>
      <c r="H49" t="s">
        <v>53</v>
      </c>
      <c r="J49" t="s">
        <v>69</v>
      </c>
      <c r="M49" s="28" t="e">
        <f>G49/B5</f>
        <v>#DIV/0!</v>
      </c>
    </row>
    <row r="51" spans="1:13" x14ac:dyDescent="0.25">
      <c r="A51" t="s">
        <v>46</v>
      </c>
      <c r="B51" s="23" t="e">
        <f>(B7*B5)/(M38)</f>
        <v>#DIV/0!</v>
      </c>
      <c r="C51" t="s">
        <v>58</v>
      </c>
      <c r="E51" s="25" t="e">
        <f>(B5*B7)/(M38-M28-M27-M29-M22-M21-M20-M14-M13-M12-M16)</f>
        <v>#DIV/0!</v>
      </c>
      <c r="F51" t="s">
        <v>47</v>
      </c>
    </row>
    <row r="53" spans="1:13" x14ac:dyDescent="0.25">
      <c r="A53" t="s">
        <v>40</v>
      </c>
      <c r="B53" s="18">
        <f>(B5*B7*E53)+B5*G53</f>
        <v>0</v>
      </c>
      <c r="C53" t="s">
        <v>41</v>
      </c>
      <c r="E53" s="19"/>
      <c r="F53" s="22" t="s">
        <v>44</v>
      </c>
      <c r="G53" s="20"/>
      <c r="H53" t="s">
        <v>42</v>
      </c>
    </row>
    <row r="55" spans="1:13" x14ac:dyDescent="0.25">
      <c r="A55" s="3" t="s">
        <v>80</v>
      </c>
      <c r="B55" s="38"/>
    </row>
    <row r="56" spans="1:13" x14ac:dyDescent="0.25">
      <c r="A56" t="s">
        <v>3</v>
      </c>
      <c r="B56" s="39">
        <f>M34*T14</f>
        <v>0</v>
      </c>
    </row>
    <row r="57" spans="1:13" x14ac:dyDescent="0.25">
      <c r="A57" t="s">
        <v>4</v>
      </c>
      <c r="B57" s="39">
        <f>M33*T16</f>
        <v>0</v>
      </c>
    </row>
    <row r="58" spans="1:13" x14ac:dyDescent="0.25">
      <c r="A58" t="s">
        <v>74</v>
      </c>
      <c r="B58" s="39">
        <f>M32*T17</f>
        <v>0</v>
      </c>
    </row>
    <row r="59" spans="1:13" x14ac:dyDescent="0.25">
      <c r="A59" t="s">
        <v>48</v>
      </c>
      <c r="B59" s="39">
        <f>M36*T18</f>
        <v>0</v>
      </c>
    </row>
    <row r="60" spans="1:13" x14ac:dyDescent="0.25">
      <c r="B60" s="39"/>
    </row>
    <row r="61" spans="1:13" x14ac:dyDescent="0.25">
      <c r="A61" s="3" t="s">
        <v>81</v>
      </c>
      <c r="B61" s="39">
        <f>B56+B57+B58+B59</f>
        <v>0</v>
      </c>
      <c r="D61" s="3" t="s">
        <v>75</v>
      </c>
      <c r="E61" s="39">
        <f>B53-B61</f>
        <v>0</v>
      </c>
      <c r="F61" t="s">
        <v>76</v>
      </c>
    </row>
    <row r="62" spans="1:13" x14ac:dyDescent="0.25">
      <c r="B62" s="38"/>
      <c r="E62" s="39">
        <f>E61/365</f>
        <v>0</v>
      </c>
      <c r="F62" t="s">
        <v>77</v>
      </c>
    </row>
    <row r="63" spans="1:13" x14ac:dyDescent="0.25">
      <c r="E63" s="39" t="e">
        <f>E61/B5</f>
        <v>#DIV/0!</v>
      </c>
      <c r="F63" t="s">
        <v>78</v>
      </c>
    </row>
    <row r="64" spans="1:13" x14ac:dyDescent="0.25">
      <c r="E64" s="39" t="e">
        <f>E63/365</f>
        <v>#DIV/0!</v>
      </c>
      <c r="F64" t="s">
        <v>79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2019-06-24T13:04:32Z</dcterms:created>
  <dcterms:modified xsi:type="dcterms:W3CDTF">2023-01-31T12:07:15Z</dcterms:modified>
</cp:coreProperties>
</file>