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Sync H\mijn documenten\AOC De Groene Welle\HKS\Structuur ELO\niveau 4_opzichter uitvoerder Sportvis en bos en natuur 25454\blok 7\vaardigheidsleerlijn\"/>
    </mc:Choice>
  </mc:AlternateContent>
  <bookViews>
    <workbookView xWindow="0" yWindow="0" windowWidth="24000" windowHeight="9600" firstSheet="1" activeTab="1"/>
  </bookViews>
  <sheets>
    <sheet name="Uren" sheetId="1" r:id="rId1"/>
    <sheet name="personeel" sheetId="2" r:id="rId2"/>
    <sheet name="machines" sheetId="3" r:id="rId3"/>
    <sheet name="derden" sheetId="4" r:id="rId4"/>
  </sheets>
  <externalReferences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2" i="2" l="1"/>
  <c r="N19" i="1"/>
  <c r="P48" i="1"/>
  <c r="Q48" i="1"/>
  <c r="N26" i="1"/>
  <c r="N25" i="1"/>
  <c r="C16" i="3"/>
  <c r="C17" i="3"/>
  <c r="C26" i="3"/>
  <c r="E27" i="3"/>
  <c r="D27" i="3"/>
  <c r="D26" i="3"/>
  <c r="D16" i="3"/>
  <c r="E33" i="2"/>
  <c r="C24" i="2"/>
  <c r="C17" i="2"/>
  <c r="C16" i="2"/>
  <c r="E30" i="3"/>
  <c r="L9" i="1"/>
  <c r="L10" i="1"/>
  <c r="L11" i="1"/>
  <c r="L12" i="1"/>
  <c r="L13" i="1"/>
  <c r="L14" i="1"/>
  <c r="D15" i="1"/>
  <c r="L15" i="1" s="1"/>
  <c r="G19" i="1"/>
  <c r="H19" i="1"/>
  <c r="G20" i="1"/>
  <c r="H20" i="1"/>
  <c r="N20" i="1"/>
  <c r="N22" i="1"/>
  <c r="G23" i="1"/>
  <c r="H23" i="1"/>
  <c r="I23" i="1"/>
  <c r="N23" i="1"/>
  <c r="G24" i="1"/>
  <c r="H24" i="1"/>
  <c r="I24" i="1"/>
  <c r="N24" i="1"/>
  <c r="G25" i="1"/>
  <c r="G26" i="1"/>
  <c r="H26" i="1"/>
  <c r="G27" i="1"/>
  <c r="H27" i="1"/>
  <c r="I27" i="1"/>
  <c r="G29" i="1"/>
  <c r="H29" i="1"/>
  <c r="I29" i="1"/>
  <c r="G30" i="1"/>
  <c r="H30" i="1"/>
  <c r="L30" i="1"/>
  <c r="N30" i="1"/>
  <c r="N31" i="1"/>
  <c r="L32" i="1"/>
  <c r="N32" i="1"/>
  <c r="L46" i="1"/>
  <c r="N46" i="1"/>
  <c r="G47" i="1"/>
  <c r="H47" i="1"/>
  <c r="L47" i="1"/>
  <c r="N47" i="1"/>
  <c r="P50" i="1"/>
  <c r="P51" i="1"/>
  <c r="P53" i="1"/>
  <c r="Q50" i="1"/>
  <c r="Q51" i="1"/>
  <c r="I30" i="1"/>
  <c r="H48" i="1"/>
  <c r="I20" i="1"/>
  <c r="N48" i="1"/>
  <c r="I26" i="1"/>
  <c r="Q53" i="1"/>
  <c r="I19" i="1"/>
  <c r="I48" i="1"/>
  <c r="I49" i="1"/>
  <c r="I50" i="1"/>
  <c r="N49" i="1"/>
  <c r="N50" i="1"/>
  <c r="H49" i="1"/>
  <c r="H50" i="1"/>
  <c r="I51" i="1"/>
  <c r="I53" i="1"/>
  <c r="N51" i="1"/>
  <c r="N53" i="1"/>
  <c r="I55" i="1"/>
</calcChain>
</file>

<file path=xl/comments1.xml><?xml version="1.0" encoding="utf-8"?>
<comments xmlns="http://schemas.openxmlformats.org/spreadsheetml/2006/main">
  <authors>
    <author>Dennis</author>
  </authors>
  <commentList>
    <comment ref="N47" authorId="0" shapeId="0">
      <text>
        <r>
          <rPr>
            <b/>
            <sz val="9"/>
            <color indexed="81"/>
            <rFont val="Tahoma"/>
            <family val="2"/>
          </rPr>
          <t>Dennis: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<sst xmlns="http://schemas.openxmlformats.org/spreadsheetml/2006/main" count="238" uniqueCount="129">
  <si>
    <t>Wijnacker Hoveniers</t>
  </si>
  <si>
    <t>Rabobank</t>
  </si>
  <si>
    <t>Bakhuizenstraat 12</t>
  </si>
  <si>
    <t>Willemskade 1</t>
  </si>
  <si>
    <t>8304GV Emmeloord</t>
  </si>
  <si>
    <t>8011 AC Zwolle</t>
  </si>
  <si>
    <t>Tel.06-44382747</t>
  </si>
  <si>
    <t>Project: Bedrijfstuin</t>
  </si>
  <si>
    <t>E-mail: dennisw.official@gmail.com</t>
  </si>
  <si>
    <t>Tekenaar: D. Wijnacker</t>
  </si>
  <si>
    <t>Internet: www.wijnackerhoveniers.nl</t>
  </si>
  <si>
    <t>Opdracht gever</t>
  </si>
  <si>
    <t>Rabobank Zwolle</t>
  </si>
  <si>
    <t>Object:</t>
  </si>
  <si>
    <t>Bedrijfstuin</t>
  </si>
  <si>
    <t>Groenbedrijf:</t>
  </si>
  <si>
    <t>Nr.:</t>
  </si>
  <si>
    <t>Opgemaakt door:</t>
  </si>
  <si>
    <t>Dennis Wijnacker</t>
  </si>
  <si>
    <t>Arbeidsloon €.</t>
  </si>
  <si>
    <t>Arbeidsloon €</t>
  </si>
  <si>
    <t>Datum:</t>
  </si>
  <si>
    <t>Arbeidsuren</t>
  </si>
  <si>
    <t>Machine-uren</t>
  </si>
  <si>
    <t>Materiaal</t>
  </si>
  <si>
    <t>code</t>
  </si>
  <si>
    <t>Werkomschrijving</t>
  </si>
  <si>
    <t>Eh.</t>
  </si>
  <si>
    <t>Aant.</t>
  </si>
  <si>
    <t>min/eh</t>
  </si>
  <si>
    <t>Min.</t>
  </si>
  <si>
    <t>Uur</t>
  </si>
  <si>
    <t>Totaal €</t>
  </si>
  <si>
    <t>Soort Machine</t>
  </si>
  <si>
    <t>Euro</t>
  </si>
  <si>
    <t>omschrijving</t>
  </si>
  <si>
    <t>Grondwerk</t>
  </si>
  <si>
    <t>Uitzetten/inmeten</t>
  </si>
  <si>
    <t>Mini - kraan</t>
  </si>
  <si>
    <t>Banden</t>
  </si>
  <si>
    <t>Trekker + Dumper</t>
  </si>
  <si>
    <t>Vijver</t>
  </si>
  <si>
    <t>Bandenzaag</t>
  </si>
  <si>
    <t>Bouwkundige elementen</t>
  </si>
  <si>
    <t>Banden zetten</t>
  </si>
  <si>
    <t>uur</t>
  </si>
  <si>
    <t xml:space="preserve">Trilplaat </t>
  </si>
  <si>
    <t>Verlichting</t>
  </si>
  <si>
    <t>Klein gereedschap</t>
  </si>
  <si>
    <t>Gazon</t>
  </si>
  <si>
    <t>Grondboor motorish</t>
  </si>
  <si>
    <t>Klic - melding</t>
  </si>
  <si>
    <t>Frees</t>
  </si>
  <si>
    <t>Herstraat werk</t>
  </si>
  <si>
    <t>Wakker- stamper</t>
  </si>
  <si>
    <t>Beplanting</t>
  </si>
  <si>
    <t>Liquidambar 'Gum Ball'</t>
  </si>
  <si>
    <t>Morbus alba 'Fruitless'</t>
  </si>
  <si>
    <t>Hydrangea macrophylla 'Schneeball'</t>
  </si>
  <si>
    <t>Afwerking</t>
  </si>
  <si>
    <t>Amelanchier spicata</t>
  </si>
  <si>
    <t>Buddleja davidii 'Empire Blue'</t>
  </si>
  <si>
    <t>Syringa vulgaris 'Carpe Diem</t>
  </si>
  <si>
    <t>Carpinus betulus</t>
  </si>
  <si>
    <t>Vinca minor</t>
  </si>
  <si>
    <t>Salvia uliginosa</t>
  </si>
  <si>
    <t>Achillea 'Feuerland'</t>
  </si>
  <si>
    <t>Nepeta faasenii</t>
  </si>
  <si>
    <t>Rudbeckia hirta 'Black Eyed Susan'</t>
  </si>
  <si>
    <t>Carex morowii</t>
  </si>
  <si>
    <t>Geranium 'Rozanne'</t>
  </si>
  <si>
    <t>Pennisetum alopecuroides 'Hameln'</t>
  </si>
  <si>
    <t>Hosta sieboldiana 'Elegans'</t>
  </si>
  <si>
    <t>Hosta Aureomarginata</t>
  </si>
  <si>
    <t>Lavandula angustifolia 'Munstead'</t>
  </si>
  <si>
    <t>Parthenocissus quinquefolia 'Engelmanni'</t>
  </si>
  <si>
    <t>Onvoorzien</t>
  </si>
  <si>
    <t>%</t>
  </si>
  <si>
    <t>BTW</t>
  </si>
  <si>
    <t xml:space="preserve">Totaal  </t>
  </si>
  <si>
    <t xml:space="preserve">Totaal </t>
  </si>
  <si>
    <t>Totaal projekt:</t>
  </si>
  <si>
    <t>Montageweg</t>
  </si>
  <si>
    <t>startdatum:</t>
  </si>
  <si>
    <t>Project:</t>
  </si>
  <si>
    <t>oplevering:</t>
  </si>
  <si>
    <t xml:space="preserve">aantal uur </t>
  </si>
  <si>
    <t>dagen</t>
  </si>
  <si>
    <t>Nr.</t>
  </si>
  <si>
    <t>Omschrijving</t>
  </si>
  <si>
    <t>ploeg / (machine)</t>
  </si>
  <si>
    <t>inzet personeel per dag</t>
  </si>
  <si>
    <t>Ploeg 1</t>
  </si>
  <si>
    <t>Ploeg 2</t>
  </si>
  <si>
    <t>Ploeg2</t>
  </si>
  <si>
    <t>Ploeg 1 &amp; 2</t>
  </si>
  <si>
    <t>Dagen 10</t>
  </si>
  <si>
    <t>controle</t>
  </si>
  <si>
    <t>opmerkingen:</t>
  </si>
  <si>
    <t>Kritisch moment. Uitvoerder is dan aanwezig</t>
  </si>
  <si>
    <t xml:space="preserve">Oplevering van de tuin. </t>
  </si>
  <si>
    <t>Capaciteitsbeschrijving medewerkers die de aanleg van de tuin uitvoeren:</t>
  </si>
  <si>
    <t>Er is gekozen om 2 ploegen van 3 man te gebruiken. Elke ploeg bevat een niveau 3. opgeleide hovenier, dit omdat die zelfstandig kunnen werken en de ploeg kunnen aansturen.</t>
  </si>
  <si>
    <t xml:space="preserve">De uitvoerder is iemand met de opleiding van niveau 4. Hij zal de jongens en het werk kritisch beoordelen. </t>
  </si>
  <si>
    <t>1ste kritishe moment:</t>
  </si>
  <si>
    <t>Start de klus op met de ploeg.</t>
  </si>
  <si>
    <t>2de kritishe moment:</t>
  </si>
  <si>
    <t>Inspectie grondwerk en eerste aanzet van de vijver.</t>
  </si>
  <si>
    <t>3de kritishe moment:</t>
  </si>
  <si>
    <t>Inspectie van het werk en evt aanvullingen.</t>
  </si>
  <si>
    <t>Oplevering:</t>
  </si>
  <si>
    <t>Dag later, ruimte om nog aanpassingen te verwerken.</t>
  </si>
  <si>
    <t>Dhr. De Bruin</t>
  </si>
  <si>
    <t>8304BG Emmeloord</t>
  </si>
  <si>
    <t>Tel. 06-44382747</t>
  </si>
  <si>
    <t>Projekt:</t>
  </si>
  <si>
    <t>aantal uur</t>
  </si>
  <si>
    <t>machine</t>
  </si>
  <si>
    <t>inzet machines per dag</t>
  </si>
  <si>
    <t>Mini-kraan</t>
  </si>
  <si>
    <t>Trekker + dumper</t>
  </si>
  <si>
    <t>Compleet straatwerk</t>
  </si>
  <si>
    <t>Trilplaat</t>
  </si>
  <si>
    <t>Parkeerplaats (grind)</t>
  </si>
  <si>
    <t>derde</t>
  </si>
  <si>
    <t>Plaatsen blokhut</t>
  </si>
  <si>
    <t>Fonteyn</t>
  </si>
  <si>
    <t>X</t>
  </si>
  <si>
    <t>Plaatsen bij prijs inbegrepen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</si>
</sst>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 &quot;€&quot;\ * #,##0.00_ ;_ &quot;€&quot;\ * \-#,##0.00_ ;_ &quot;€&quot;\ * &quot;-&quot;??_ ;_ @_ "/>
    <numFmt numFmtId="164" formatCode="\ "/>
    <numFmt numFmtId="165" formatCode="0.00;[Red]0.00"/>
    <numFmt numFmtId="166" formatCode="&quot;€&quot;\ #,##0.00_-"/>
    <numFmt numFmtId="167" formatCode="d\ mmmm\ yyyy"/>
    <numFmt numFmtId="168" formatCode="0.0"/>
  </numFmts>
  <fonts count="1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3.5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medium">
        <color theme="1" tint="0.249977111117893"/>
      </bottom>
      <diagonal/>
    </border>
    <border>
      <left/>
      <right/>
      <top/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medium">
        <color theme="1" tint="0.249977111117893"/>
      </bottom>
      <diagonal/>
    </border>
    <border>
      <left/>
      <right style="medium">
        <color theme="1" tint="0.249977111117893"/>
      </right>
      <top style="thick">
        <color indexed="64"/>
      </top>
      <bottom/>
      <diagonal/>
    </border>
    <border>
      <left/>
      <right style="medium">
        <color theme="1" tint="0.249977111117893"/>
      </right>
      <top/>
      <bottom/>
      <diagonal/>
    </border>
    <border>
      <left/>
      <right style="medium">
        <color theme="1" tint="0.249977111117893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theme="1" tint="0.249977111117893"/>
      </bottom>
      <diagonal/>
    </border>
    <border>
      <left/>
      <right/>
      <top style="thick">
        <color indexed="64"/>
      </top>
      <bottom style="medium">
        <color theme="1" tint="0.249977111117893"/>
      </bottom>
      <diagonal/>
    </border>
    <border>
      <left/>
      <right style="thick">
        <color indexed="64"/>
      </right>
      <top style="thick">
        <color indexed="64"/>
      </top>
      <bottom style="medium">
        <color theme="1" tint="0.249977111117893"/>
      </bottom>
      <diagonal/>
    </border>
    <border>
      <left style="thick">
        <color indexed="64"/>
      </left>
      <right/>
      <top style="medium">
        <color theme="1" tint="0.249977111117893"/>
      </top>
      <bottom style="medium">
        <color theme="1" tint="0.249977111117893"/>
      </bottom>
      <diagonal/>
    </border>
    <border>
      <left/>
      <right style="thick">
        <color indexed="64"/>
      </right>
      <top style="medium">
        <color theme="1" tint="0.249977111117893"/>
      </top>
      <bottom style="medium">
        <color theme="1" tint="0.249977111117893"/>
      </bottom>
      <diagonal/>
    </border>
    <border>
      <left/>
      <right/>
      <top style="medium">
        <color theme="1" tint="0.249977111117893"/>
      </top>
      <bottom style="thick">
        <color indexed="64"/>
      </bottom>
      <diagonal/>
    </border>
    <border>
      <left/>
      <right style="thick">
        <color indexed="64"/>
      </right>
      <top style="medium">
        <color theme="1" tint="0.249977111117893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226">
    <xf numFmtId="0" fontId="0" fillId="0" borderId="0" xfId="0"/>
    <xf numFmtId="2" fontId="2" fillId="0" borderId="0" xfId="0" applyNumberFormat="1" applyFont="1"/>
    <xf numFmtId="0" fontId="1" fillId="2" borderId="1" xfId="0" applyFont="1" applyFill="1" applyBorder="1" applyProtection="1"/>
    <xf numFmtId="165" fontId="1" fillId="2" borderId="1" xfId="0" applyNumberFormat="1" applyFont="1" applyFill="1" applyBorder="1" applyProtection="1"/>
    <xf numFmtId="0" fontId="3" fillId="4" borderId="1" xfId="0" applyFont="1" applyFill="1" applyBorder="1" applyProtection="1">
      <protection locked="0"/>
    </xf>
    <xf numFmtId="165" fontId="3" fillId="4" borderId="1" xfId="0" applyNumberFormat="1" applyFont="1" applyFill="1" applyBorder="1" applyProtection="1">
      <protection locked="0"/>
    </xf>
    <xf numFmtId="2" fontId="3" fillId="4" borderId="1" xfId="0" applyNumberFormat="1" applyFont="1" applyFill="1" applyBorder="1" applyProtection="1">
      <protection locked="0"/>
    </xf>
    <xf numFmtId="2" fontId="4" fillId="0" borderId="0" xfId="0" applyNumberFormat="1" applyFont="1"/>
    <xf numFmtId="0" fontId="5" fillId="0" borderId="11" xfId="0" applyFont="1" applyBorder="1" applyProtection="1"/>
    <xf numFmtId="0" fontId="5" fillId="0" borderId="12" xfId="0" applyFont="1" applyBorder="1" applyProtection="1"/>
    <xf numFmtId="165" fontId="5" fillId="0" borderId="12" xfId="0" applyNumberFormat="1" applyFont="1" applyBorder="1" applyProtection="1"/>
    <xf numFmtId="2" fontId="5" fillId="0" borderId="13" xfId="0" applyNumberFormat="1" applyFont="1" applyBorder="1" applyProtection="1"/>
    <xf numFmtId="2" fontId="5" fillId="0" borderId="14" xfId="0" applyNumberFormat="1" applyFont="1" applyBorder="1" applyProtection="1"/>
    <xf numFmtId="165" fontId="5" fillId="0" borderId="15" xfId="0" applyNumberFormat="1" applyFont="1" applyBorder="1" applyAlignment="1" applyProtection="1">
      <alignment horizontal="center"/>
    </xf>
    <xf numFmtId="165" fontId="5" fillId="0" borderId="12" xfId="0" applyNumberFormat="1" applyFont="1" applyBorder="1" applyAlignment="1" applyProtection="1">
      <alignment horizontal="center"/>
    </xf>
    <xf numFmtId="165" fontId="5" fillId="0" borderId="13" xfId="0" applyNumberFormat="1" applyFont="1" applyBorder="1" applyProtection="1"/>
    <xf numFmtId="0" fontId="4" fillId="0" borderId="16" xfId="0" applyFont="1" applyBorder="1" applyProtection="1"/>
    <xf numFmtId="0" fontId="4" fillId="0" borderId="17" xfId="0" applyFont="1" applyBorder="1" applyProtection="1"/>
    <xf numFmtId="0" fontId="4" fillId="0" borderId="17" xfId="0" applyFont="1" applyBorder="1" applyAlignment="1" applyProtection="1"/>
    <xf numFmtId="0" fontId="4" fillId="5" borderId="17" xfId="0" applyFont="1" applyFill="1" applyBorder="1" applyAlignment="1" applyProtection="1"/>
    <xf numFmtId="165" fontId="4" fillId="0" borderId="17" xfId="0" applyNumberFormat="1" applyFont="1" applyBorder="1" applyAlignment="1" applyProtection="1"/>
    <xf numFmtId="2" fontId="4" fillId="0" borderId="18" xfId="0" applyNumberFormat="1" applyFont="1" applyBorder="1" applyAlignment="1" applyProtection="1"/>
    <xf numFmtId="2" fontId="4" fillId="0" borderId="19" xfId="0" applyNumberFormat="1" applyFont="1" applyBorder="1" applyProtection="1"/>
    <xf numFmtId="0" fontId="4" fillId="0" borderId="20" xfId="0" applyFont="1" applyBorder="1" applyProtection="1"/>
    <xf numFmtId="0" fontId="4" fillId="0" borderId="17" xfId="0" applyFont="1" applyBorder="1" applyAlignment="1" applyProtection="1">
      <alignment horizontal="center"/>
    </xf>
    <xf numFmtId="165" fontId="4" fillId="0" borderId="17" xfId="0" applyNumberFormat="1" applyFont="1" applyBorder="1" applyAlignment="1" applyProtection="1">
      <alignment horizontal="center"/>
    </xf>
    <xf numFmtId="9" fontId="4" fillId="0" borderId="17" xfId="0" applyNumberFormat="1" applyFont="1" applyBorder="1" applyAlignment="1" applyProtection="1">
      <alignment horizontal="center"/>
    </xf>
    <xf numFmtId="9" fontId="4" fillId="0" borderId="18" xfId="0" applyNumberFormat="1" applyFont="1" applyBorder="1" applyAlignment="1" applyProtection="1">
      <alignment horizontal="center"/>
    </xf>
    <xf numFmtId="0" fontId="4" fillId="0" borderId="15" xfId="0" applyFont="1" applyBorder="1"/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5" fontId="4" fillId="0" borderId="0" xfId="0" applyNumberFormat="1" applyFont="1" applyBorder="1"/>
    <xf numFmtId="2" fontId="4" fillId="0" borderId="21" xfId="0" applyNumberFormat="1" applyFont="1" applyBorder="1"/>
    <xf numFmtId="2" fontId="4" fillId="0" borderId="0" xfId="0" applyNumberFormat="1" applyFont="1" applyBorder="1"/>
    <xf numFmtId="165" fontId="4" fillId="0" borderId="15" xfId="0" applyNumberFormat="1" applyFont="1" applyBorder="1"/>
    <xf numFmtId="165" fontId="4" fillId="0" borderId="21" xfId="0" applyNumberFormat="1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horizontal="center"/>
      <protection locked="0"/>
    </xf>
    <xf numFmtId="0" fontId="4" fillId="0" borderId="0" xfId="0" applyFont="1" applyBorder="1" applyProtection="1">
      <protection locked="0"/>
    </xf>
    <xf numFmtId="2" fontId="4" fillId="0" borderId="0" xfId="0" applyNumberFormat="1" applyFont="1" applyBorder="1" applyProtection="1">
      <protection locked="0"/>
    </xf>
    <xf numFmtId="2" fontId="4" fillId="0" borderId="21" xfId="0" applyNumberFormat="1" applyFont="1" applyBorder="1" applyProtection="1">
      <protection locked="0"/>
    </xf>
    <xf numFmtId="2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65" fontId="4" fillId="0" borderId="15" xfId="0" applyNumberFormat="1" applyFont="1" applyBorder="1" applyProtection="1">
      <protection locked="0"/>
    </xf>
    <xf numFmtId="165" fontId="4" fillId="0" borderId="0" xfId="0" applyNumberFormat="1" applyFont="1" applyBorder="1" applyProtection="1">
      <protection locked="0"/>
    </xf>
    <xf numFmtId="0" fontId="4" fillId="0" borderId="0" xfId="0" applyFont="1"/>
    <xf numFmtId="165" fontId="4" fillId="0" borderId="23" xfId="0" applyNumberFormat="1" applyFont="1" applyBorder="1"/>
    <xf numFmtId="165" fontId="4" fillId="0" borderId="24" xfId="0" applyNumberFormat="1" applyFont="1" applyBorder="1"/>
    <xf numFmtId="0" fontId="4" fillId="0" borderId="0" xfId="0" applyFont="1" applyAlignment="1">
      <alignment horizontal="right"/>
    </xf>
    <xf numFmtId="165" fontId="4" fillId="0" borderId="0" xfId="0" applyNumberFormat="1" applyFont="1"/>
    <xf numFmtId="0" fontId="4" fillId="0" borderId="15" xfId="0" applyFont="1" applyBorder="1" applyAlignment="1">
      <alignment horizontal="right"/>
    </xf>
    <xf numFmtId="165" fontId="4" fillId="0" borderId="15" xfId="0" applyNumberFormat="1" applyFont="1" applyBorder="1" applyAlignment="1">
      <alignment horizontal="right"/>
    </xf>
    <xf numFmtId="2" fontId="4" fillId="0" borderId="14" xfId="0" applyNumberFormat="1" applyFont="1" applyBorder="1"/>
    <xf numFmtId="0" fontId="3" fillId="0" borderId="0" xfId="0" applyFont="1"/>
    <xf numFmtId="0" fontId="3" fillId="0" borderId="0" xfId="0" applyFont="1" applyAlignment="1">
      <alignment horizontal="right"/>
    </xf>
    <xf numFmtId="165" fontId="3" fillId="0" borderId="0" xfId="0" applyNumberFormat="1" applyFont="1"/>
    <xf numFmtId="0" fontId="0" fillId="0" borderId="0" xfId="0" applyNumberFormat="1" applyAlignment="1">
      <alignment horizontal="center"/>
    </xf>
    <xf numFmtId="168" fontId="1" fillId="2" borderId="1" xfId="0" applyNumberFormat="1" applyFont="1" applyFill="1" applyBorder="1" applyAlignment="1">
      <alignment horizontal="left"/>
    </xf>
    <xf numFmtId="164" fontId="0" fillId="3" borderId="1" xfId="0" applyNumberFormat="1" applyFill="1" applyBorder="1" applyAlignment="1">
      <alignment horizontal="left"/>
    </xf>
    <xf numFmtId="168" fontId="0" fillId="0" borderId="0" xfId="0" applyNumberFormat="1" applyAlignment="1">
      <alignment horizontal="left"/>
    </xf>
    <xf numFmtId="168" fontId="0" fillId="0" borderId="0" xfId="0" applyNumberFormat="1" applyAlignment="1">
      <alignment horizontal="center"/>
    </xf>
    <xf numFmtId="168" fontId="1" fillId="2" borderId="1" xfId="0" applyNumberFormat="1" applyFont="1" applyFill="1" applyBorder="1" applyAlignment="1">
      <alignment horizontal="center"/>
    </xf>
    <xf numFmtId="168" fontId="0" fillId="0" borderId="9" xfId="0" applyNumberFormat="1" applyBorder="1" applyAlignment="1">
      <alignment horizontal="center"/>
    </xf>
    <xf numFmtId="0" fontId="0" fillId="0" borderId="25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6" xfId="0" applyNumberFormat="1" applyBorder="1" applyAlignment="1">
      <alignment horizontal="center"/>
    </xf>
    <xf numFmtId="168" fontId="0" fillId="0" borderId="26" xfId="0" applyNumberFormat="1" applyBorder="1" applyAlignment="1">
      <alignment horizontal="right"/>
    </xf>
    <xf numFmtId="168" fontId="0" fillId="0" borderId="26" xfId="0" applyNumberFormat="1" applyBorder="1" applyAlignment="1">
      <alignment horizontal="left"/>
    </xf>
    <xf numFmtId="168" fontId="0" fillId="0" borderId="26" xfId="0" applyNumberForma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164" fontId="2" fillId="0" borderId="1" xfId="0" applyNumberFormat="1" applyFont="1" applyBorder="1" applyAlignment="1">
      <alignment wrapText="1" shrinkToFit="1"/>
    </xf>
    <xf numFmtId="0" fontId="2" fillId="0" borderId="1" xfId="0" applyNumberFormat="1" applyFont="1" applyBorder="1" applyAlignment="1">
      <alignment horizontal="left"/>
    </xf>
    <xf numFmtId="168" fontId="0" fillId="0" borderId="1" xfId="0" applyNumberFormat="1" applyBorder="1" applyAlignment="1">
      <alignment horizontal="center"/>
    </xf>
    <xf numFmtId="164" fontId="2" fillId="0" borderId="0" xfId="0" applyNumberFormat="1" applyFont="1" applyBorder="1" applyAlignment="1">
      <alignment wrapText="1" shrinkToFit="1"/>
    </xf>
    <xf numFmtId="0" fontId="2" fillId="0" borderId="0" xfId="0" applyNumberFormat="1" applyFont="1" applyBorder="1" applyAlignment="1">
      <alignment horizontal="left"/>
    </xf>
    <xf numFmtId="168" fontId="0" fillId="0" borderId="0" xfId="0" applyNumberFormat="1" applyBorder="1" applyAlignment="1">
      <alignment horizontal="center"/>
    </xf>
    <xf numFmtId="168" fontId="0" fillId="0" borderId="0" xfId="0" applyNumberFormat="1" applyBorder="1" applyAlignment="1">
      <alignment horizontal="left"/>
    </xf>
    <xf numFmtId="168" fontId="0" fillId="2" borderId="1" xfId="0" applyNumberFormat="1" applyFill="1" applyBorder="1" applyAlignment="1">
      <alignment horizontal="center"/>
    </xf>
    <xf numFmtId="168" fontId="1" fillId="0" borderId="0" xfId="0" applyNumberFormat="1" applyFont="1" applyAlignment="1">
      <alignment horizontal="center"/>
    </xf>
    <xf numFmtId="168" fontId="0" fillId="0" borderId="0" xfId="0" applyNumberFormat="1" applyAlignment="1">
      <alignment horizontal="right"/>
    </xf>
    <xf numFmtId="0" fontId="0" fillId="0" borderId="28" xfId="0" applyNumberFormat="1" applyBorder="1" applyAlignment="1">
      <alignment horizontal="center"/>
    </xf>
    <xf numFmtId="168" fontId="1" fillId="2" borderId="29" xfId="0" applyNumberFormat="1" applyFont="1" applyFill="1" applyBorder="1" applyAlignment="1">
      <alignment horizontal="left"/>
    </xf>
    <xf numFmtId="168" fontId="0" fillId="0" borderId="23" xfId="0" applyNumberFormat="1" applyBorder="1" applyAlignment="1">
      <alignment horizontal="left"/>
    </xf>
    <xf numFmtId="168" fontId="0" fillId="0" borderId="23" xfId="0" applyNumberFormat="1" applyBorder="1" applyAlignment="1">
      <alignment horizontal="center"/>
    </xf>
    <xf numFmtId="168" fontId="1" fillId="2" borderId="29" xfId="0" applyNumberFormat="1" applyFont="1" applyFill="1" applyBorder="1" applyAlignment="1">
      <alignment horizontal="center"/>
    </xf>
    <xf numFmtId="0" fontId="0" fillId="0" borderId="30" xfId="0" applyNumberFormat="1" applyBorder="1" applyAlignment="1">
      <alignment horizontal="center"/>
    </xf>
    <xf numFmtId="168" fontId="0" fillId="0" borderId="31" xfId="0" applyNumberFormat="1" applyBorder="1" applyAlignment="1">
      <alignment horizontal="center"/>
    </xf>
    <xf numFmtId="0" fontId="0" fillId="0" borderId="32" xfId="0" applyNumberFormat="1" applyBorder="1" applyAlignment="1">
      <alignment horizontal="center"/>
    </xf>
    <xf numFmtId="0" fontId="0" fillId="0" borderId="33" xfId="0" applyNumberFormat="1" applyBorder="1" applyAlignment="1">
      <alignment horizontal="center"/>
    </xf>
    <xf numFmtId="0" fontId="0" fillId="0" borderId="34" xfId="0" applyNumberFormat="1" applyBorder="1" applyAlignment="1">
      <alignment horizontal="center"/>
    </xf>
    <xf numFmtId="0" fontId="0" fillId="0" borderId="35" xfId="0" applyNumberFormat="1" applyBorder="1" applyAlignment="1">
      <alignment horizontal="center"/>
    </xf>
    <xf numFmtId="164" fontId="2" fillId="0" borderId="1" xfId="0" applyNumberFormat="1" applyFont="1" applyBorder="1" applyAlignment="1">
      <alignment horizontal="left" wrapText="1"/>
    </xf>
    <xf numFmtId="164" fontId="2" fillId="0" borderId="1" xfId="0" applyNumberFormat="1" applyFont="1" applyBorder="1" applyAlignment="1">
      <alignment horizontal="left"/>
    </xf>
    <xf numFmtId="0" fontId="0" fillId="3" borderId="1" xfId="0" applyNumberFormat="1" applyFill="1" applyBorder="1" applyAlignment="1">
      <alignment horizontal="left"/>
    </xf>
    <xf numFmtId="168" fontId="2" fillId="0" borderId="1" xfId="0" applyNumberFormat="1" applyFont="1" applyBorder="1" applyAlignment="1">
      <alignment horizontal="left"/>
    </xf>
    <xf numFmtId="168" fontId="0" fillId="0" borderId="26" xfId="0" applyNumberFormat="1" applyBorder="1" applyAlignment="1">
      <alignment horizontal="center" vertical="center"/>
    </xf>
    <xf numFmtId="168" fontId="0" fillId="0" borderId="27" xfId="0" applyNumberFormat="1" applyBorder="1" applyAlignment="1">
      <alignment horizontal="center" vertical="center"/>
    </xf>
    <xf numFmtId="168" fontId="0" fillId="0" borderId="1" xfId="0" applyNumberFormat="1" applyBorder="1" applyAlignment="1">
      <alignment horizontal="center" vertical="center"/>
    </xf>
    <xf numFmtId="168" fontId="0" fillId="0" borderId="0" xfId="0" applyNumberFormat="1" applyAlignment="1">
      <alignment horizontal="center" vertical="center"/>
    </xf>
    <xf numFmtId="168" fontId="6" fillId="0" borderId="0" xfId="0" applyNumberFormat="1" applyFont="1" applyAlignment="1">
      <alignment horizontal="center"/>
    </xf>
    <xf numFmtId="165" fontId="4" fillId="0" borderId="13" xfId="0" applyNumberFormat="1" applyFont="1" applyBorder="1"/>
    <xf numFmtId="165" fontId="4" fillId="0" borderId="12" xfId="0" applyNumberFormat="1" applyFont="1" applyBorder="1"/>
    <xf numFmtId="0" fontId="4" fillId="0" borderId="11" xfId="0" applyFont="1" applyBorder="1"/>
    <xf numFmtId="0" fontId="4" fillId="0" borderId="12" xfId="0" applyFont="1" applyBorder="1"/>
    <xf numFmtId="2" fontId="4" fillId="0" borderId="12" xfId="0" applyNumberFormat="1" applyFont="1" applyBorder="1"/>
    <xf numFmtId="2" fontId="4" fillId="0" borderId="36" xfId="0" applyNumberFormat="1" applyFont="1" applyBorder="1"/>
    <xf numFmtId="168" fontId="0" fillId="0" borderId="8" xfId="0" applyNumberFormat="1" applyBorder="1" applyAlignment="1">
      <alignment horizontal="center"/>
    </xf>
    <xf numFmtId="168" fontId="0" fillId="0" borderId="2" xfId="0" applyNumberFormat="1" applyBorder="1" applyAlignment="1">
      <alignment horizontal="center"/>
    </xf>
    <xf numFmtId="0" fontId="0" fillId="0" borderId="37" xfId="0" applyBorder="1"/>
    <xf numFmtId="0" fontId="0" fillId="0" borderId="38" xfId="0" applyBorder="1"/>
    <xf numFmtId="0" fontId="0" fillId="0" borderId="39" xfId="0" applyBorder="1"/>
    <xf numFmtId="0" fontId="0" fillId="0" borderId="15" xfId="0" applyBorder="1"/>
    <xf numFmtId="0" fontId="0" fillId="0" borderId="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41" xfId="0" applyBorder="1"/>
    <xf numFmtId="0" fontId="0" fillId="0" borderId="40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center"/>
    </xf>
    <xf numFmtId="0" fontId="4" fillId="0" borderId="0" xfId="0" applyFont="1" applyFill="1" applyBorder="1" applyProtection="1">
      <protection locked="0"/>
    </xf>
    <xf numFmtId="2" fontId="4" fillId="0" borderId="0" xfId="0" applyNumberFormat="1" applyFont="1" applyFill="1" applyBorder="1" applyProtection="1">
      <protection locked="0"/>
    </xf>
    <xf numFmtId="168" fontId="0" fillId="0" borderId="53" xfId="0" applyNumberFormat="1" applyFill="1" applyBorder="1" applyAlignment="1">
      <alignment horizontal="center" vertical="center"/>
    </xf>
    <xf numFmtId="0" fontId="0" fillId="0" borderId="1" xfId="0" applyBorder="1"/>
    <xf numFmtId="168" fontId="0" fillId="0" borderId="8" xfId="0" applyNumberFormat="1" applyBorder="1" applyAlignment="1">
      <alignment horizontal="center" vertical="center"/>
    </xf>
    <xf numFmtId="168" fontId="0" fillId="0" borderId="2" xfId="0" applyNumberFormat="1" applyBorder="1" applyAlignment="1">
      <alignment horizontal="center" vertical="center"/>
    </xf>
    <xf numFmtId="168" fontId="0" fillId="0" borderId="1" xfId="0" applyNumberFormat="1" applyFill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168" fontId="0" fillId="0" borderId="55" xfId="0" applyNumberFormat="1" applyBorder="1" applyAlignment="1">
      <alignment horizontal="center" vertical="center"/>
    </xf>
    <xf numFmtId="0" fontId="0" fillId="0" borderId="9" xfId="0" applyBorder="1"/>
    <xf numFmtId="0" fontId="0" fillId="0" borderId="54" xfId="0" applyBorder="1"/>
    <xf numFmtId="0" fontId="0" fillId="0" borderId="26" xfId="0" applyBorder="1"/>
    <xf numFmtId="0" fontId="0" fillId="0" borderId="27" xfId="0" applyBorder="1"/>
    <xf numFmtId="0" fontId="0" fillId="0" borderId="0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 vertical="center"/>
    </xf>
    <xf numFmtId="1" fontId="0" fillId="0" borderId="25" xfId="0" applyNumberFormat="1" applyBorder="1" applyAlignment="1">
      <alignment horizontal="center" vertical="center"/>
    </xf>
    <xf numFmtId="1" fontId="0" fillId="0" borderId="25" xfId="0" applyNumberFormat="1" applyFont="1" applyBorder="1" applyAlignment="1">
      <alignment horizontal="center" vertical="center"/>
    </xf>
    <xf numFmtId="0" fontId="0" fillId="6" borderId="0" xfId="0" applyFill="1"/>
    <xf numFmtId="168" fontId="0" fillId="8" borderId="55" xfId="0" applyNumberFormat="1" applyFill="1" applyBorder="1" applyAlignment="1">
      <alignment horizontal="center" vertical="center"/>
    </xf>
    <xf numFmtId="168" fontId="6" fillId="7" borderId="0" xfId="0" applyNumberFormat="1" applyFont="1" applyFill="1" applyAlignment="1">
      <alignment horizontal="center"/>
    </xf>
    <xf numFmtId="1" fontId="0" fillId="0" borderId="0" xfId="0" applyNumberFormat="1" applyAlignment="1">
      <alignment horizontal="center"/>
    </xf>
    <xf numFmtId="168" fontId="0" fillId="8" borderId="1" xfId="0" applyNumberFormat="1" applyFill="1" applyBorder="1" applyAlignment="1">
      <alignment horizontal="center" vertical="center"/>
    </xf>
    <xf numFmtId="168" fontId="0" fillId="0" borderId="5" xfId="0" applyNumberFormat="1" applyFill="1" applyBorder="1" applyAlignment="1">
      <alignment horizontal="center" vertical="center"/>
    </xf>
    <xf numFmtId="44" fontId="4" fillId="0" borderId="21" xfId="1" applyFont="1" applyBorder="1"/>
    <xf numFmtId="44" fontId="4" fillId="0" borderId="21" xfId="1" applyFont="1" applyBorder="1" applyProtection="1">
      <protection locked="0"/>
    </xf>
    <xf numFmtId="44" fontId="4" fillId="0" borderId="21" xfId="1" applyFont="1" applyFill="1" applyBorder="1" applyProtection="1">
      <protection locked="0"/>
    </xf>
    <xf numFmtId="44" fontId="4" fillId="0" borderId="24" xfId="1" applyFont="1" applyBorder="1"/>
    <xf numFmtId="44" fontId="4" fillId="0" borderId="22" xfId="1" applyFont="1" applyBorder="1"/>
    <xf numFmtId="44" fontId="4" fillId="0" borderId="0" xfId="1" applyFont="1"/>
    <xf numFmtId="44" fontId="3" fillId="0" borderId="0" xfId="1" applyFont="1"/>
    <xf numFmtId="0" fontId="0" fillId="7" borderId="25" xfId="0" applyNumberFormat="1" applyFill="1" applyBorder="1" applyAlignment="1">
      <alignment horizontal="center"/>
    </xf>
    <xf numFmtId="0" fontId="0" fillId="6" borderId="25" xfId="0" applyNumberFormat="1" applyFill="1" applyBorder="1" applyAlignment="1">
      <alignment horizontal="center"/>
    </xf>
    <xf numFmtId="168" fontId="0" fillId="8" borderId="0" xfId="0" applyNumberFormat="1" applyFill="1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/>
    <xf numFmtId="165" fontId="3" fillId="0" borderId="15" xfId="0" applyNumberFormat="1" applyFont="1" applyBorder="1" applyProtection="1">
      <protection locked="0"/>
    </xf>
    <xf numFmtId="0" fontId="0" fillId="0" borderId="21" xfId="0" applyBorder="1"/>
    <xf numFmtId="165" fontId="4" fillId="0" borderId="11" xfId="0" applyNumberFormat="1" applyFont="1" applyBorder="1"/>
    <xf numFmtId="0" fontId="13" fillId="0" borderId="0" xfId="0" applyFont="1" applyAlignment="1">
      <alignment vertical="center"/>
    </xf>
    <xf numFmtId="44" fontId="0" fillId="0" borderId="21" xfId="1" applyFont="1" applyBorder="1"/>
    <xf numFmtId="44" fontId="4" fillId="0" borderId="23" xfId="1" applyFont="1" applyBorder="1"/>
    <xf numFmtId="44" fontId="4" fillId="0" borderId="0" xfId="1" applyFont="1" applyBorder="1" applyAlignment="1">
      <alignment horizontal="right"/>
    </xf>
    <xf numFmtId="44" fontId="4" fillId="0" borderId="0" xfId="1" applyFont="1" applyBorder="1"/>
    <xf numFmtId="44" fontId="4" fillId="0" borderId="0" xfId="1" applyFont="1" applyBorder="1" applyProtection="1">
      <protection locked="0"/>
    </xf>
    <xf numFmtId="44" fontId="10" fillId="0" borderId="0" xfId="1" applyFont="1"/>
    <xf numFmtId="44" fontId="4" fillId="0" borderId="22" xfId="1" applyFont="1" applyBorder="1" applyProtection="1">
      <protection locked="0"/>
    </xf>
    <xf numFmtId="44" fontId="4" fillId="0" borderId="0" xfId="1" applyFont="1" applyProtection="1">
      <protection locked="0"/>
    </xf>
    <xf numFmtId="167" fontId="1" fillId="3" borderId="2" xfId="0" applyNumberFormat="1" applyFont="1" applyFill="1" applyBorder="1" applyAlignment="1" applyProtection="1">
      <alignment horizontal="left"/>
      <protection locked="0"/>
    </xf>
    <xf numFmtId="167" fontId="1" fillId="3" borderId="3" xfId="0" applyNumberFormat="1" applyFont="1" applyFill="1" applyBorder="1" applyAlignment="1" applyProtection="1">
      <alignment horizontal="left"/>
      <protection locked="0"/>
    </xf>
    <xf numFmtId="167" fontId="1" fillId="3" borderId="4" xfId="0" applyNumberFormat="1" applyFont="1" applyFill="1" applyBorder="1" applyAlignment="1" applyProtection="1">
      <alignment horizontal="left"/>
      <protection locked="0"/>
    </xf>
    <xf numFmtId="0" fontId="1" fillId="2" borderId="2" xfId="0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>
      <alignment horizontal="left"/>
    </xf>
    <xf numFmtId="0" fontId="1" fillId="3" borderId="2" xfId="0" applyFont="1" applyFill="1" applyBorder="1" applyAlignment="1" applyProtection="1">
      <alignment wrapText="1"/>
      <protection locked="0"/>
    </xf>
    <xf numFmtId="0" fontId="1" fillId="3" borderId="3" xfId="0" applyFont="1" applyFill="1" applyBorder="1" applyAlignment="1" applyProtection="1">
      <alignment wrapText="1"/>
      <protection locked="0"/>
    </xf>
    <xf numFmtId="0" fontId="1" fillId="3" borderId="4" xfId="0" applyFont="1" applyFill="1" applyBorder="1" applyAlignment="1" applyProtection="1">
      <alignment wrapText="1"/>
      <protection locked="0"/>
    </xf>
    <xf numFmtId="164" fontId="1" fillId="3" borderId="2" xfId="0" applyNumberFormat="1" applyFont="1" applyFill="1" applyBorder="1" applyAlignment="1" applyProtection="1">
      <protection locked="0"/>
    </xf>
    <xf numFmtId="164" fontId="1" fillId="3" borderId="3" xfId="0" applyNumberFormat="1" applyFont="1" applyFill="1" applyBorder="1" applyAlignment="1" applyProtection="1">
      <protection locked="0"/>
    </xf>
    <xf numFmtId="164" fontId="1" fillId="3" borderId="4" xfId="0" applyNumberFormat="1" applyFont="1" applyFill="1" applyBorder="1" applyAlignment="1" applyProtection="1">
      <protection locked="0"/>
    </xf>
    <xf numFmtId="165" fontId="1" fillId="2" borderId="2" xfId="0" applyNumberFormat="1" applyFont="1" applyFill="1" applyBorder="1" applyAlignment="1" applyProtection="1">
      <alignment horizontal="left"/>
    </xf>
    <xf numFmtId="165" fontId="1" fillId="2" borderId="4" xfId="0" applyNumberFormat="1" applyFont="1" applyFill="1" applyBorder="1" applyAlignment="1" applyProtection="1">
      <alignment horizontal="left"/>
    </xf>
    <xf numFmtId="166" fontId="1" fillId="3" borderId="2" xfId="0" applyNumberFormat="1" applyFont="1" applyFill="1" applyBorder="1" applyAlignment="1" applyProtection="1">
      <alignment horizontal="left" wrapText="1"/>
      <protection locked="0"/>
    </xf>
    <xf numFmtId="166" fontId="1" fillId="3" borderId="3" xfId="0" applyNumberFormat="1" applyFont="1" applyFill="1" applyBorder="1" applyAlignment="1" applyProtection="1">
      <alignment horizontal="left" wrapText="1"/>
      <protection locked="0"/>
    </xf>
    <xf numFmtId="166" fontId="1" fillId="3" borderId="4" xfId="0" applyNumberFormat="1" applyFont="1" applyFill="1" applyBorder="1" applyAlignment="1" applyProtection="1">
      <alignment horizontal="left" wrapText="1"/>
      <protection locked="0"/>
    </xf>
    <xf numFmtId="0" fontId="1" fillId="4" borderId="2" xfId="0" applyFont="1" applyFill="1" applyBorder="1" applyAlignment="1" applyProtection="1">
      <protection locked="0"/>
    </xf>
    <xf numFmtId="0" fontId="1" fillId="4" borderId="3" xfId="0" applyFont="1" applyFill="1" applyBorder="1" applyAlignment="1" applyProtection="1">
      <protection locked="0"/>
    </xf>
    <xf numFmtId="0" fontId="1" fillId="4" borderId="4" xfId="0" applyFont="1" applyFill="1" applyBorder="1" applyAlignment="1" applyProtection="1">
      <protection locked="0"/>
    </xf>
    <xf numFmtId="166" fontId="1" fillId="3" borderId="2" xfId="0" applyNumberFormat="1" applyFont="1" applyFill="1" applyBorder="1" applyAlignment="1" applyProtection="1">
      <alignment horizontal="left"/>
      <protection locked="0"/>
    </xf>
    <xf numFmtId="166" fontId="1" fillId="3" borderId="3" xfId="0" applyNumberFormat="1" applyFont="1" applyFill="1" applyBorder="1" applyAlignment="1" applyProtection="1">
      <alignment horizontal="left"/>
      <protection locked="0"/>
    </xf>
    <xf numFmtId="166" fontId="1" fillId="3" borderId="4" xfId="0" applyNumberFormat="1" applyFont="1" applyFill="1" applyBorder="1" applyAlignment="1" applyProtection="1">
      <alignment horizontal="left"/>
      <protection locked="0"/>
    </xf>
    <xf numFmtId="165" fontId="1" fillId="4" borderId="5" xfId="0" applyNumberFormat="1" applyFont="1" applyFill="1" applyBorder="1" applyAlignment="1" applyProtection="1">
      <protection locked="0"/>
    </xf>
    <xf numFmtId="165" fontId="1" fillId="4" borderId="6" xfId="0" applyNumberFormat="1" applyFont="1" applyFill="1" applyBorder="1" applyAlignment="1" applyProtection="1">
      <protection locked="0"/>
    </xf>
    <xf numFmtId="165" fontId="1" fillId="4" borderId="7" xfId="0" applyNumberFormat="1" applyFont="1" applyFill="1" applyBorder="1" applyAlignment="1" applyProtection="1">
      <protection locked="0"/>
    </xf>
    <xf numFmtId="165" fontId="1" fillId="4" borderId="8" xfId="0" applyNumberFormat="1" applyFont="1" applyFill="1" applyBorder="1" applyAlignment="1" applyProtection="1">
      <protection locked="0"/>
    </xf>
    <xf numFmtId="165" fontId="1" fillId="4" borderId="9" xfId="0" applyNumberFormat="1" applyFont="1" applyFill="1" applyBorder="1" applyAlignment="1" applyProtection="1">
      <protection locked="0"/>
    </xf>
    <xf numFmtId="165" fontId="1" fillId="4" borderId="10" xfId="0" applyNumberFormat="1" applyFont="1" applyFill="1" applyBorder="1" applyAlignment="1" applyProtection="1">
      <protection locked="0"/>
    </xf>
    <xf numFmtId="0" fontId="1" fillId="3" borderId="2" xfId="0" applyFont="1" applyFill="1" applyBorder="1" applyAlignment="1" applyProtection="1">
      <protection locked="0"/>
    </xf>
    <xf numFmtId="0" fontId="1" fillId="3" borderId="3" xfId="0" applyFont="1" applyFill="1" applyBorder="1" applyAlignment="1" applyProtection="1">
      <protection locked="0"/>
    </xf>
    <xf numFmtId="0" fontId="1" fillId="3" borderId="4" xfId="0" applyFont="1" applyFill="1" applyBorder="1" applyAlignment="1" applyProtection="1">
      <protection locked="0"/>
    </xf>
    <xf numFmtId="0" fontId="1" fillId="3" borderId="2" xfId="0" applyFont="1" applyFill="1" applyBorder="1" applyAlignment="1" applyProtection="1">
      <alignment horizontal="left"/>
      <protection locked="0"/>
    </xf>
    <xf numFmtId="0" fontId="1" fillId="3" borderId="3" xfId="0" applyFont="1" applyFill="1" applyBorder="1" applyAlignment="1" applyProtection="1">
      <alignment horizontal="left"/>
      <protection locked="0"/>
    </xf>
    <xf numFmtId="0" fontId="1" fillId="3" borderId="4" xfId="0" applyFont="1" applyFill="1" applyBorder="1" applyAlignment="1" applyProtection="1">
      <alignment horizontal="left"/>
      <protection locked="0"/>
    </xf>
    <xf numFmtId="0" fontId="1" fillId="3" borderId="2" xfId="0" applyNumberFormat="1" applyFont="1" applyFill="1" applyBorder="1" applyAlignment="1" applyProtection="1">
      <alignment horizontal="left"/>
      <protection locked="0"/>
    </xf>
    <xf numFmtId="0" fontId="1" fillId="3" borderId="3" xfId="0" applyNumberFormat="1" applyFont="1" applyFill="1" applyBorder="1" applyAlignment="1" applyProtection="1">
      <alignment horizontal="left"/>
      <protection locked="0"/>
    </xf>
    <xf numFmtId="0" fontId="1" fillId="3" borderId="4" xfId="0" applyNumberFormat="1" applyFont="1" applyFill="1" applyBorder="1" applyAlignment="1" applyProtection="1">
      <alignment horizontal="left"/>
      <protection locked="0"/>
    </xf>
    <xf numFmtId="165" fontId="1" fillId="4" borderId="2" xfId="0" applyNumberFormat="1" applyFont="1" applyFill="1" applyBorder="1" applyAlignment="1" applyProtection="1">
      <protection locked="0"/>
    </xf>
    <xf numFmtId="165" fontId="1" fillId="4" borderId="3" xfId="0" applyNumberFormat="1" applyFont="1" applyFill="1" applyBorder="1" applyAlignment="1" applyProtection="1">
      <protection locked="0"/>
    </xf>
    <xf numFmtId="165" fontId="1" fillId="4" borderId="4" xfId="0" applyNumberFormat="1" applyFont="1" applyFill="1" applyBorder="1" applyAlignment="1" applyProtection="1">
      <protection locked="0"/>
    </xf>
    <xf numFmtId="167" fontId="0" fillId="3" borderId="1" xfId="0" applyNumberFormat="1" applyFill="1" applyBorder="1" applyAlignment="1">
      <alignment horizontal="center" wrapText="1"/>
    </xf>
    <xf numFmtId="167" fontId="0" fillId="0" borderId="1" xfId="0" applyNumberFormat="1" applyBorder="1" applyAlignment="1">
      <alignment horizontal="center" wrapText="1"/>
    </xf>
    <xf numFmtId="168" fontId="0" fillId="0" borderId="0" xfId="0" applyNumberFormat="1" applyBorder="1" applyAlignment="1">
      <alignment horizontal="center" textRotation="90" wrapText="1"/>
    </xf>
    <xf numFmtId="0" fontId="0" fillId="0" borderId="0" xfId="0" applyBorder="1" applyAlignment="1">
      <alignment horizontal="center" textRotation="90" wrapText="1"/>
    </xf>
    <xf numFmtId="0" fontId="0" fillId="0" borderId="12" xfId="0" applyBorder="1" applyAlignment="1">
      <alignment horizontal="center" textRotation="90" wrapText="1"/>
    </xf>
    <xf numFmtId="168" fontId="0" fillId="0" borderId="12" xfId="0" applyNumberFormat="1" applyBorder="1" applyAlignment="1">
      <alignment horizontal="center" textRotation="90" wrapText="1"/>
    </xf>
  </cellXfs>
  <cellStyles count="2">
    <cellStyle name="Standaard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338977</xdr:colOff>
      <xdr:row>0</xdr:row>
      <xdr:rowOff>133350</xdr:rowOff>
    </xdr:from>
    <xdr:ext cx="2152650" cy="1085850"/>
    <xdr:pic>
      <xdr:nvPicPr>
        <xdr:cNvPr id="4" name="Afbeelding 2" descr="E:\Groenewelle\Tuin ontwerp\logo.PNG">
          <a:extLst>
            <a:ext uri="{FF2B5EF4-FFF2-40B4-BE49-F238E27FC236}">
              <a16:creationId xmlns:a16="http://schemas.microsoft.com/office/drawing/2014/main" id="{578B7EAD-07F1-40C4-B431-BC4F07D805B1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4095" y="133350"/>
          <a:ext cx="2152650" cy="10858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428625</xdr:colOff>
      <xdr:row>0</xdr:row>
      <xdr:rowOff>171450</xdr:rowOff>
    </xdr:from>
    <xdr:ext cx="2247900" cy="1114425"/>
    <xdr:pic>
      <xdr:nvPicPr>
        <xdr:cNvPr id="3" name="Afbeelding 2" descr="E:\Groenewelle\Tuin ontwerp\logo.PNG">
          <a:extLst>
            <a:ext uri="{FF2B5EF4-FFF2-40B4-BE49-F238E27FC236}">
              <a16:creationId xmlns:a16="http://schemas.microsoft.com/office/drawing/2014/main" id="{A8522588-2D7C-4973-AEA8-F12C73D5E876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0" y="171450"/>
          <a:ext cx="2247900" cy="111442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285750</xdr:colOff>
      <xdr:row>0</xdr:row>
      <xdr:rowOff>142875</xdr:rowOff>
    </xdr:from>
    <xdr:ext cx="2152650" cy="1085850"/>
    <xdr:pic>
      <xdr:nvPicPr>
        <xdr:cNvPr id="4" name="Afbeelding 2" descr="E:\Groenewelle\Tuin ontwerp\logo.PNG">
          <a:extLst>
            <a:ext uri="{FF2B5EF4-FFF2-40B4-BE49-F238E27FC236}">
              <a16:creationId xmlns:a16="http://schemas.microsoft.com/office/drawing/2014/main" id="{6CB8DC67-C9EB-493C-8EAF-8CA9F7F307AA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42875"/>
          <a:ext cx="2152650" cy="10858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600075</xdr:colOff>
      <xdr:row>0</xdr:row>
      <xdr:rowOff>152400</xdr:rowOff>
    </xdr:from>
    <xdr:ext cx="2152650" cy="1085850"/>
    <xdr:pic>
      <xdr:nvPicPr>
        <xdr:cNvPr id="3" name="Afbeelding 2" descr="E:\Groenewelle\Tuin ontwerp\logo.PNG">
          <a:extLst>
            <a:ext uri="{FF2B5EF4-FFF2-40B4-BE49-F238E27FC236}">
              <a16:creationId xmlns:a16="http://schemas.microsoft.com/office/drawing/2014/main" id="{EFFE8DDF-7196-43C8-8291-8E83D360E7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9675" y="152400"/>
          <a:ext cx="2152650" cy="10858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9525</xdr:colOff>
      <xdr:row>0</xdr:row>
      <xdr:rowOff>161925</xdr:rowOff>
    </xdr:from>
    <xdr:ext cx="2152650" cy="1085850"/>
    <xdr:pic>
      <xdr:nvPicPr>
        <xdr:cNvPr id="3" name="Afbeelding 2" descr="E:\Groenewelle\Tuin ontwerp\logo.PNG">
          <a:extLst>
            <a:ext uri="{FF2B5EF4-FFF2-40B4-BE49-F238E27FC236}">
              <a16:creationId xmlns:a16="http://schemas.microsoft.com/office/drawing/2014/main" id="{0D02CC71-F2AC-4F37-9531-F6CCF34697C2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" y="161925"/>
          <a:ext cx="2152650" cy="1085850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fs\home\Schooljaar%202015-2016\Groen%203e%20leerjaar\project%20(vd%20hazel)\1516%20Begroting%20-%20familie%20vd%20Haze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groting"/>
      <sheetName val="personeel"/>
      <sheetName val="machines"/>
      <sheetName val="derden"/>
    </sheetNames>
    <sheetDataSet>
      <sheetData sheetId="0" refreshError="1">
        <row r="2">
          <cell r="C2" t="str">
            <v>gehele tuin</v>
          </cell>
        </row>
        <row r="11">
          <cell r="B11" t="str">
            <v>Uitzetten/inmeten</v>
          </cell>
          <cell r="J11" t="str">
            <v>Laser</v>
          </cell>
        </row>
        <row r="12">
          <cell r="B12" t="str">
            <v>Grondwerk</v>
          </cell>
        </row>
        <row r="19">
          <cell r="B19" t="str">
            <v>Gazon</v>
          </cell>
          <cell r="J19" t="str">
            <v>Frees</v>
          </cell>
        </row>
        <row r="20">
          <cell r="J20">
            <v>0</v>
          </cell>
          <cell r="K20"/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70"/>
  <sheetViews>
    <sheetView topLeftCell="C33" zoomScale="85" zoomScaleNormal="85" workbookViewId="0">
      <selection activeCell="K22" sqref="K22"/>
    </sheetView>
  </sheetViews>
  <sheetFormatPr defaultRowHeight="15" x14ac:dyDescent="0.25"/>
  <cols>
    <col min="3" max="3" width="15.85546875" customWidth="1"/>
    <col min="9" max="9" width="11.42578125" bestFit="1" customWidth="1"/>
    <col min="11" max="11" width="17.42578125" customWidth="1"/>
    <col min="15" max="15" width="30.140625" customWidth="1"/>
    <col min="16" max="17" width="10" bestFit="1" customWidth="1"/>
  </cols>
  <sheetData>
    <row r="1" spans="2:17" ht="15" customHeight="1" thickTop="1" thickBot="1" x14ac:dyDescent="0.3">
      <c r="B1" s="110"/>
      <c r="C1" s="109"/>
      <c r="D1" s="109"/>
      <c r="E1" s="120"/>
      <c r="F1" s="109" t="s">
        <v>0</v>
      </c>
      <c r="G1" s="109"/>
      <c r="H1" s="109"/>
      <c r="I1" s="111"/>
      <c r="J1" s="123" t="s">
        <v>1</v>
      </c>
      <c r="K1" s="124"/>
      <c r="L1" s="124"/>
      <c r="M1" s="124"/>
      <c r="N1" s="124"/>
      <c r="O1" s="124"/>
      <c r="P1" s="124"/>
      <c r="Q1" s="125"/>
    </row>
    <row r="2" spans="2:17" ht="15.75" thickBot="1" x14ac:dyDescent="0.3">
      <c r="B2" s="112"/>
      <c r="C2" s="113"/>
      <c r="D2" s="113"/>
      <c r="E2" s="121"/>
      <c r="F2" s="119" t="s">
        <v>2</v>
      </c>
      <c r="G2" s="119"/>
      <c r="H2" s="119"/>
      <c r="I2" s="119"/>
      <c r="J2" s="126" t="s">
        <v>3</v>
      </c>
      <c r="K2" s="119"/>
      <c r="L2" s="119"/>
      <c r="M2" s="119"/>
      <c r="N2" s="119"/>
      <c r="O2" s="119"/>
      <c r="P2" s="119"/>
      <c r="Q2" s="127"/>
    </row>
    <row r="3" spans="2:17" ht="15.75" thickBot="1" x14ac:dyDescent="0.3">
      <c r="B3" s="112"/>
      <c r="C3" s="113"/>
      <c r="D3" s="113"/>
      <c r="E3" s="121"/>
      <c r="F3" s="119" t="s">
        <v>4</v>
      </c>
      <c r="G3" s="119"/>
      <c r="H3" s="119"/>
      <c r="I3" s="119"/>
      <c r="J3" s="126" t="s">
        <v>5</v>
      </c>
      <c r="K3" s="119"/>
      <c r="L3" s="119"/>
      <c r="M3" s="119"/>
      <c r="N3" s="119"/>
      <c r="O3" s="119"/>
      <c r="P3" s="119"/>
      <c r="Q3" s="127"/>
    </row>
    <row r="4" spans="2:17" ht="15.75" thickBot="1" x14ac:dyDescent="0.3">
      <c r="B4" s="112"/>
      <c r="C4" s="113"/>
      <c r="D4" s="113"/>
      <c r="E4" s="121"/>
      <c r="F4" s="119" t="s">
        <v>6</v>
      </c>
      <c r="G4" s="119"/>
      <c r="H4" s="119"/>
      <c r="I4" s="119"/>
      <c r="J4" s="126" t="s">
        <v>7</v>
      </c>
      <c r="K4" s="119"/>
      <c r="L4" s="119"/>
      <c r="M4" s="119"/>
      <c r="N4" s="119"/>
      <c r="O4" s="119"/>
      <c r="P4" s="119"/>
      <c r="Q4" s="127"/>
    </row>
    <row r="5" spans="2:17" ht="15" customHeight="1" thickBot="1" x14ac:dyDescent="0.3">
      <c r="B5" s="112"/>
      <c r="C5" s="113"/>
      <c r="D5" s="113"/>
      <c r="E5" s="121"/>
      <c r="F5" s="117" t="s">
        <v>8</v>
      </c>
      <c r="G5" s="117"/>
      <c r="H5" s="117"/>
      <c r="I5" s="118"/>
      <c r="J5" s="126" t="s">
        <v>9</v>
      </c>
      <c r="K5" s="119"/>
      <c r="L5" s="119"/>
      <c r="M5" s="119"/>
      <c r="N5" s="119"/>
      <c r="O5" s="119"/>
      <c r="P5" s="119"/>
      <c r="Q5" s="127"/>
    </row>
    <row r="6" spans="2:17" ht="15.75" thickBot="1" x14ac:dyDescent="0.3">
      <c r="B6" s="112"/>
      <c r="C6" s="113"/>
      <c r="D6" s="113"/>
      <c r="E6" s="121"/>
      <c r="F6" s="117" t="s">
        <v>10</v>
      </c>
      <c r="G6" s="117"/>
      <c r="H6" s="117"/>
      <c r="I6" s="118"/>
      <c r="J6" s="126"/>
      <c r="K6" s="119"/>
      <c r="L6" s="119"/>
      <c r="M6" s="119"/>
      <c r="N6" s="119"/>
      <c r="O6" s="119"/>
      <c r="P6" s="119"/>
      <c r="Q6" s="127"/>
    </row>
    <row r="7" spans="2:17" ht="15.75" thickBot="1" x14ac:dyDescent="0.3">
      <c r="B7" s="114"/>
      <c r="C7" s="115"/>
      <c r="D7" s="115"/>
      <c r="E7" s="122"/>
      <c r="F7" s="115"/>
      <c r="G7" s="115"/>
      <c r="H7" s="115"/>
      <c r="I7" s="116"/>
      <c r="J7" s="114"/>
      <c r="K7" s="115"/>
      <c r="L7" s="115"/>
      <c r="M7" s="115"/>
      <c r="N7" s="115"/>
      <c r="O7" s="115"/>
      <c r="P7" s="115"/>
      <c r="Q7" s="116"/>
    </row>
    <row r="8" spans="2:17" ht="15.75" thickTop="1" x14ac:dyDescent="0.25"/>
    <row r="9" spans="2:17" ht="15" customHeight="1" x14ac:dyDescent="0.25">
      <c r="B9" s="183" t="s">
        <v>11</v>
      </c>
      <c r="C9" s="184"/>
      <c r="D9" s="185" t="s">
        <v>12</v>
      </c>
      <c r="E9" s="186"/>
      <c r="F9" s="186"/>
      <c r="G9" s="186"/>
      <c r="H9" s="186"/>
      <c r="I9" s="187"/>
      <c r="J9" s="1"/>
      <c r="K9" s="2" t="s">
        <v>11</v>
      </c>
      <c r="L9" s="188" t="str">
        <f t="shared" ref="L9:L15" si="0">D9</f>
        <v>Rabobank Zwolle</v>
      </c>
      <c r="M9" s="189"/>
      <c r="N9" s="189"/>
      <c r="O9" s="189"/>
      <c r="P9" s="189"/>
      <c r="Q9" s="190"/>
    </row>
    <row r="10" spans="2:17" x14ac:dyDescent="0.25">
      <c r="B10" s="191" t="s">
        <v>13</v>
      </c>
      <c r="C10" s="192"/>
      <c r="D10" s="208" t="s">
        <v>14</v>
      </c>
      <c r="E10" s="209"/>
      <c r="F10" s="209"/>
      <c r="G10" s="209"/>
      <c r="H10" s="209"/>
      <c r="I10" s="210"/>
      <c r="J10" s="1"/>
      <c r="K10" s="3" t="s">
        <v>13</v>
      </c>
      <c r="L10" s="188" t="str">
        <f t="shared" si="0"/>
        <v>Bedrijfstuin</v>
      </c>
      <c r="M10" s="189"/>
      <c r="N10" s="189"/>
      <c r="O10" s="189"/>
      <c r="P10" s="189"/>
      <c r="Q10" s="190"/>
    </row>
    <row r="11" spans="2:17" x14ac:dyDescent="0.25">
      <c r="B11" s="183" t="s">
        <v>15</v>
      </c>
      <c r="C11" s="184"/>
      <c r="D11" s="208" t="s">
        <v>0</v>
      </c>
      <c r="E11" s="209"/>
      <c r="F11" s="209"/>
      <c r="G11" s="209"/>
      <c r="H11" s="209"/>
      <c r="I11" s="210"/>
      <c r="J11" s="1"/>
      <c r="K11" s="2" t="s">
        <v>15</v>
      </c>
      <c r="L11" s="188" t="str">
        <f t="shared" si="0"/>
        <v>Wijnacker Hoveniers</v>
      </c>
      <c r="M11" s="189"/>
      <c r="N11" s="189"/>
      <c r="O11" s="189"/>
      <c r="P11" s="189"/>
      <c r="Q11" s="190"/>
    </row>
    <row r="12" spans="2:17" x14ac:dyDescent="0.25">
      <c r="B12" s="191" t="s">
        <v>16</v>
      </c>
      <c r="C12" s="192"/>
      <c r="D12" s="211">
        <v>1</v>
      </c>
      <c r="E12" s="212"/>
      <c r="F12" s="213"/>
      <c r="G12" s="196"/>
      <c r="H12" s="197"/>
      <c r="I12" s="198"/>
      <c r="J12" s="1"/>
      <c r="K12" s="3" t="s">
        <v>16</v>
      </c>
      <c r="L12" s="214">
        <f t="shared" si="0"/>
        <v>1</v>
      </c>
      <c r="M12" s="215"/>
      <c r="N12" s="216"/>
      <c r="O12" s="217"/>
      <c r="P12" s="218"/>
      <c r="Q12" s="219"/>
    </row>
    <row r="13" spans="2:17" ht="15" customHeight="1" x14ac:dyDescent="0.25">
      <c r="B13" s="183" t="s">
        <v>17</v>
      </c>
      <c r="C13" s="184"/>
      <c r="D13" s="185" t="s">
        <v>18</v>
      </c>
      <c r="E13" s="186"/>
      <c r="F13" s="186"/>
      <c r="G13" s="186"/>
      <c r="H13" s="186"/>
      <c r="I13" s="187"/>
      <c r="J13" s="1"/>
      <c r="K13" s="2" t="s">
        <v>17</v>
      </c>
      <c r="L13" s="188" t="str">
        <f t="shared" si="0"/>
        <v>Dennis Wijnacker</v>
      </c>
      <c r="M13" s="189"/>
      <c r="N13" s="189"/>
      <c r="O13" s="189"/>
      <c r="P13" s="189"/>
      <c r="Q13" s="190"/>
    </row>
    <row r="14" spans="2:17" x14ac:dyDescent="0.25">
      <c r="B14" s="191" t="s">
        <v>19</v>
      </c>
      <c r="C14" s="192"/>
      <c r="D14" s="193">
        <v>35</v>
      </c>
      <c r="E14" s="194"/>
      <c r="F14" s="195"/>
      <c r="G14" s="196"/>
      <c r="H14" s="197"/>
      <c r="I14" s="198"/>
      <c r="J14" s="1"/>
      <c r="K14" s="3" t="s">
        <v>20</v>
      </c>
      <c r="L14" s="199">
        <f t="shared" si="0"/>
        <v>35</v>
      </c>
      <c r="M14" s="200"/>
      <c r="N14" s="201"/>
      <c r="O14" s="202"/>
      <c r="P14" s="203"/>
      <c r="Q14" s="204"/>
    </row>
    <row r="15" spans="2:17" x14ac:dyDescent="0.25">
      <c r="B15" s="191" t="s">
        <v>21</v>
      </c>
      <c r="C15" s="192"/>
      <c r="D15" s="180">
        <f ca="1">NOW()</f>
        <v>42997.861051851854</v>
      </c>
      <c r="E15" s="181"/>
      <c r="F15" s="182"/>
      <c r="G15" s="4"/>
      <c r="H15" s="5"/>
      <c r="I15" s="6"/>
      <c r="J15" s="7"/>
      <c r="K15" s="3" t="s">
        <v>21</v>
      </c>
      <c r="L15" s="180">
        <f t="shared" ca="1" si="0"/>
        <v>42997.861051851854</v>
      </c>
      <c r="M15" s="181"/>
      <c r="N15" s="182"/>
      <c r="O15" s="205"/>
      <c r="P15" s="206"/>
      <c r="Q15" s="207"/>
    </row>
    <row r="16" spans="2:17" ht="16.5" thickBot="1" x14ac:dyDescent="0.3">
      <c r="B16" s="8"/>
      <c r="C16" s="9"/>
      <c r="D16" s="9" t="s">
        <v>22</v>
      </c>
      <c r="E16" s="9"/>
      <c r="F16" s="9"/>
      <c r="G16" s="9"/>
      <c r="H16" s="10"/>
      <c r="I16" s="11"/>
      <c r="J16" s="12"/>
      <c r="K16" s="8"/>
      <c r="L16" s="9" t="s">
        <v>23</v>
      </c>
      <c r="M16" s="9"/>
      <c r="N16" s="10"/>
      <c r="O16" s="13" t="s">
        <v>24</v>
      </c>
      <c r="P16" s="14"/>
      <c r="Q16" s="15"/>
    </row>
    <row r="17" spans="2:17" ht="16.5" thickTop="1" thickBot="1" x14ac:dyDescent="0.3">
      <c r="B17" s="16" t="s">
        <v>25</v>
      </c>
      <c r="C17" s="17" t="s">
        <v>26</v>
      </c>
      <c r="D17" s="18" t="s">
        <v>27</v>
      </c>
      <c r="E17" s="18" t="s">
        <v>28</v>
      </c>
      <c r="F17" s="19" t="s">
        <v>29</v>
      </c>
      <c r="G17" s="18" t="s">
        <v>30</v>
      </c>
      <c r="H17" s="20" t="s">
        <v>31</v>
      </c>
      <c r="I17" s="21" t="s">
        <v>32</v>
      </c>
      <c r="J17" s="22"/>
      <c r="K17" s="23" t="s">
        <v>33</v>
      </c>
      <c r="L17" s="24" t="s">
        <v>31</v>
      </c>
      <c r="M17" s="24" t="s">
        <v>34</v>
      </c>
      <c r="N17" s="25" t="s">
        <v>32</v>
      </c>
      <c r="O17" s="16" t="s">
        <v>35</v>
      </c>
      <c r="P17" s="26">
        <v>0.06</v>
      </c>
      <c r="Q17" s="27">
        <v>0.21</v>
      </c>
    </row>
    <row r="18" spans="2:17" x14ac:dyDescent="0.25">
      <c r="B18" s="28"/>
      <c r="C18" s="29"/>
      <c r="D18" s="30"/>
      <c r="E18" s="30"/>
      <c r="F18" s="30"/>
      <c r="G18" s="29"/>
      <c r="H18" s="31"/>
      <c r="I18" s="32"/>
      <c r="J18" s="33"/>
      <c r="K18" s="28"/>
      <c r="L18" s="29"/>
      <c r="M18" s="29"/>
      <c r="N18" s="31"/>
      <c r="O18" s="34" t="s">
        <v>36</v>
      </c>
      <c r="P18" s="175"/>
      <c r="Q18" s="156">
        <v>10112</v>
      </c>
    </row>
    <row r="19" spans="2:17" x14ac:dyDescent="0.25">
      <c r="B19" s="36"/>
      <c r="C19" s="37" t="s">
        <v>37</v>
      </c>
      <c r="D19" s="38" t="s">
        <v>31</v>
      </c>
      <c r="E19" s="38">
        <v>9</v>
      </c>
      <c r="F19" s="38">
        <v>60</v>
      </c>
      <c r="G19" s="39">
        <f>IF(E19="","",((E19*F19)))</f>
        <v>540</v>
      </c>
      <c r="H19" s="40">
        <f>IF(E19="","",(G19/60))</f>
        <v>9</v>
      </c>
      <c r="I19" s="157">
        <f>IF(E19=0,"",(H19*$D$14))</f>
        <v>315</v>
      </c>
      <c r="J19" s="42"/>
      <c r="K19" s="36" t="s">
        <v>38</v>
      </c>
      <c r="L19" s="40">
        <v>64</v>
      </c>
      <c r="M19" s="43">
        <v>15</v>
      </c>
      <c r="N19" s="179">
        <f>IF(L19="","",(M19*L19))</f>
        <v>960</v>
      </c>
      <c r="O19" s="44" t="s">
        <v>39</v>
      </c>
      <c r="P19" s="176"/>
      <c r="Q19" s="157">
        <v>47</v>
      </c>
    </row>
    <row r="20" spans="2:17" x14ac:dyDescent="0.25">
      <c r="B20" s="36"/>
      <c r="C20" s="37" t="s">
        <v>36</v>
      </c>
      <c r="D20" s="38" t="s">
        <v>31</v>
      </c>
      <c r="E20" s="38">
        <v>64</v>
      </c>
      <c r="F20" s="38">
        <v>60</v>
      </c>
      <c r="G20" s="39">
        <f t="shared" ref="G20:G30" si="1">IF(E20="","",((E20*F20)))</f>
        <v>3840</v>
      </c>
      <c r="H20" s="40">
        <f t="shared" ref="H20:H30" si="2">IF(E20="","",(G20/60))</f>
        <v>64</v>
      </c>
      <c r="I20" s="157">
        <f>IF(E20=0,"",(H20*$D$14))</f>
        <v>2240</v>
      </c>
      <c r="J20" s="42"/>
      <c r="K20" s="36" t="s">
        <v>40</v>
      </c>
      <c r="L20" s="40">
        <v>64</v>
      </c>
      <c r="M20" s="43">
        <v>27.5</v>
      </c>
      <c r="N20" s="179">
        <f t="shared" ref="N20:N32" si="3">IF(L20="","",(M20*L20))</f>
        <v>1760</v>
      </c>
      <c r="O20" s="44" t="s">
        <v>41</v>
      </c>
      <c r="P20" s="176"/>
      <c r="Q20" s="157">
        <v>7475.44</v>
      </c>
    </row>
    <row r="21" spans="2:17" x14ac:dyDescent="0.25">
      <c r="B21" s="36"/>
      <c r="C21" s="37"/>
      <c r="D21" s="38"/>
      <c r="E21" s="38"/>
      <c r="F21" s="38"/>
      <c r="G21" s="39"/>
      <c r="H21" s="40"/>
      <c r="I21" s="157"/>
      <c r="J21" s="42"/>
      <c r="K21" s="36" t="s">
        <v>42</v>
      </c>
      <c r="L21" s="40">
        <v>16</v>
      </c>
      <c r="M21" s="43">
        <v>25</v>
      </c>
      <c r="N21" s="179">
        <v>440</v>
      </c>
      <c r="O21" s="44" t="s">
        <v>43</v>
      </c>
      <c r="P21" s="176"/>
      <c r="Q21" s="157">
        <v>485.82</v>
      </c>
    </row>
    <row r="22" spans="2:17" x14ac:dyDescent="0.25">
      <c r="B22" s="36"/>
      <c r="C22" s="37" t="s">
        <v>44</v>
      </c>
      <c r="D22" s="38" t="s">
        <v>45</v>
      </c>
      <c r="E22" s="38">
        <v>16</v>
      </c>
      <c r="F22" s="38">
        <v>60</v>
      </c>
      <c r="G22" s="39">
        <v>60</v>
      </c>
      <c r="H22" s="40">
        <v>16</v>
      </c>
      <c r="I22" s="157">
        <v>360</v>
      </c>
      <c r="J22" s="42"/>
      <c r="K22" s="36" t="s">
        <v>46</v>
      </c>
      <c r="L22" s="40">
        <v>36</v>
      </c>
      <c r="M22" s="43">
        <v>15</v>
      </c>
      <c r="N22" s="179">
        <f t="shared" si="3"/>
        <v>540</v>
      </c>
      <c r="O22" s="44" t="s">
        <v>47</v>
      </c>
      <c r="P22" s="176"/>
      <c r="Q22" s="157">
        <v>5407</v>
      </c>
    </row>
    <row r="23" spans="2:17" x14ac:dyDescent="0.25">
      <c r="B23" s="36"/>
      <c r="C23" s="37" t="s">
        <v>41</v>
      </c>
      <c r="D23" s="38" t="s">
        <v>31</v>
      </c>
      <c r="E23" s="38">
        <v>92</v>
      </c>
      <c r="F23" s="38">
        <v>60</v>
      </c>
      <c r="G23" s="39">
        <f t="shared" si="1"/>
        <v>5520</v>
      </c>
      <c r="H23" s="40">
        <f t="shared" si="2"/>
        <v>92</v>
      </c>
      <c r="I23" s="157">
        <f t="shared" ref="I23:I30" si="4">IF(E23=0,"",(H23*$D$14))</f>
        <v>3220</v>
      </c>
      <c r="J23" s="42"/>
      <c r="K23" s="36" t="s">
        <v>48</v>
      </c>
      <c r="L23" s="40">
        <v>4</v>
      </c>
      <c r="M23" s="43">
        <v>10</v>
      </c>
      <c r="N23" s="179">
        <f t="shared" si="3"/>
        <v>40</v>
      </c>
      <c r="O23" s="44" t="s">
        <v>49</v>
      </c>
      <c r="P23" s="176"/>
      <c r="Q23" s="157">
        <v>88.85</v>
      </c>
    </row>
    <row r="24" spans="2:17" ht="23.25" x14ac:dyDescent="0.25">
      <c r="B24" s="36"/>
      <c r="C24" s="37" t="s">
        <v>43</v>
      </c>
      <c r="D24" s="38" t="s">
        <v>31</v>
      </c>
      <c r="E24" s="38">
        <v>24</v>
      </c>
      <c r="F24" s="38">
        <v>60</v>
      </c>
      <c r="G24" s="39">
        <f t="shared" si="1"/>
        <v>1440</v>
      </c>
      <c r="H24" s="40">
        <f t="shared" si="2"/>
        <v>24</v>
      </c>
      <c r="I24" s="157">
        <f t="shared" si="4"/>
        <v>840</v>
      </c>
      <c r="J24" s="42"/>
      <c r="K24" s="36" t="s">
        <v>50</v>
      </c>
      <c r="L24" s="40">
        <v>24</v>
      </c>
      <c r="M24" s="43">
        <v>15</v>
      </c>
      <c r="N24" s="179">
        <f t="shared" si="3"/>
        <v>360</v>
      </c>
      <c r="O24" s="44" t="s">
        <v>51</v>
      </c>
      <c r="P24" s="176"/>
      <c r="Q24" s="157">
        <v>100</v>
      </c>
    </row>
    <row r="25" spans="2:17" x14ac:dyDescent="0.25">
      <c r="B25" s="36"/>
      <c r="C25" s="37" t="s">
        <v>47</v>
      </c>
      <c r="D25" s="38" t="s">
        <v>31</v>
      </c>
      <c r="E25" s="38">
        <v>48</v>
      </c>
      <c r="F25" s="38">
        <v>60</v>
      </c>
      <c r="G25" s="39">
        <f t="shared" si="1"/>
        <v>2880</v>
      </c>
      <c r="H25" s="40">
        <v>48</v>
      </c>
      <c r="I25" s="157">
        <v>1680</v>
      </c>
      <c r="J25" s="42"/>
      <c r="K25" s="36" t="s">
        <v>52</v>
      </c>
      <c r="L25" s="40">
        <v>8</v>
      </c>
      <c r="M25" s="43">
        <v>15</v>
      </c>
      <c r="N25" s="179">
        <f t="shared" si="3"/>
        <v>120</v>
      </c>
      <c r="O25" s="44"/>
      <c r="P25" s="176"/>
      <c r="Q25" s="157"/>
    </row>
    <row r="26" spans="2:17" x14ac:dyDescent="0.25">
      <c r="B26" s="36"/>
      <c r="C26" s="37" t="s">
        <v>53</v>
      </c>
      <c r="D26" s="38" t="s">
        <v>31</v>
      </c>
      <c r="E26" s="38">
        <v>36</v>
      </c>
      <c r="F26" s="38">
        <v>60</v>
      </c>
      <c r="G26" s="39">
        <f t="shared" si="1"/>
        <v>2160</v>
      </c>
      <c r="H26" s="40">
        <f t="shared" si="2"/>
        <v>36</v>
      </c>
      <c r="I26" s="157">
        <f t="shared" si="4"/>
        <v>1260</v>
      </c>
      <c r="J26" s="42"/>
      <c r="K26" s="36" t="s">
        <v>54</v>
      </c>
      <c r="L26" s="40">
        <v>8</v>
      </c>
      <c r="M26" s="39">
        <v>15</v>
      </c>
      <c r="N26" s="176">
        <f t="shared" si="3"/>
        <v>120</v>
      </c>
      <c r="O26" s="168" t="s">
        <v>55</v>
      </c>
      <c r="P26" s="176"/>
      <c r="Q26" s="157"/>
    </row>
    <row r="27" spans="2:17" x14ac:dyDescent="0.25">
      <c r="B27" s="36"/>
      <c r="C27" s="37" t="s">
        <v>55</v>
      </c>
      <c r="D27" s="38" t="s">
        <v>31</v>
      </c>
      <c r="E27" s="38">
        <v>84</v>
      </c>
      <c r="F27" s="38">
        <v>60</v>
      </c>
      <c r="G27" s="39">
        <f t="shared" si="1"/>
        <v>5040</v>
      </c>
      <c r="H27" s="40">
        <f t="shared" si="2"/>
        <v>84</v>
      </c>
      <c r="I27" s="157">
        <f t="shared" si="4"/>
        <v>2940</v>
      </c>
      <c r="J27" s="42"/>
      <c r="K27" s="36"/>
      <c r="L27" s="40"/>
      <c r="M27" s="39"/>
      <c r="N27" s="41"/>
      <c r="O27" s="166" t="s">
        <v>56</v>
      </c>
      <c r="P27" s="176">
        <v>118.47</v>
      </c>
      <c r="Q27" s="157"/>
    </row>
    <row r="28" spans="2:17" x14ac:dyDescent="0.25">
      <c r="B28" s="36"/>
      <c r="C28" s="37"/>
      <c r="D28" s="38"/>
      <c r="E28" s="38"/>
      <c r="F28" s="38"/>
      <c r="G28" s="39"/>
      <c r="H28" s="40"/>
      <c r="I28" s="157"/>
      <c r="J28" s="42"/>
      <c r="K28" s="36"/>
      <c r="L28" s="40"/>
      <c r="M28" s="39"/>
      <c r="N28" s="41"/>
      <c r="O28" s="167" t="s">
        <v>57</v>
      </c>
      <c r="P28" s="176">
        <v>144</v>
      </c>
      <c r="Q28" s="157"/>
    </row>
    <row r="29" spans="2:17" x14ac:dyDescent="0.25">
      <c r="B29" s="36"/>
      <c r="C29" s="37" t="s">
        <v>49</v>
      </c>
      <c r="D29" s="38" t="s">
        <v>31</v>
      </c>
      <c r="E29" s="38">
        <v>18</v>
      </c>
      <c r="F29" s="38">
        <v>60</v>
      </c>
      <c r="G29" s="39">
        <f t="shared" si="1"/>
        <v>1080</v>
      </c>
      <c r="H29" s="40">
        <f t="shared" si="2"/>
        <v>18</v>
      </c>
      <c r="I29" s="157">
        <f t="shared" si="4"/>
        <v>630</v>
      </c>
      <c r="J29" s="42"/>
      <c r="K29" s="36"/>
      <c r="L29" s="40"/>
      <c r="M29" s="39"/>
      <c r="N29" s="41"/>
      <c r="O29" s="166" t="s">
        <v>58</v>
      </c>
      <c r="P29" s="176">
        <v>9.5</v>
      </c>
      <c r="Q29" s="157"/>
    </row>
    <row r="30" spans="2:17" x14ac:dyDescent="0.25">
      <c r="B30" s="36"/>
      <c r="C30" s="37" t="s">
        <v>59</v>
      </c>
      <c r="D30" s="38" t="s">
        <v>31</v>
      </c>
      <c r="E30" s="38">
        <v>42</v>
      </c>
      <c r="F30" s="38">
        <v>60</v>
      </c>
      <c r="G30" s="39">
        <f t="shared" si="1"/>
        <v>2520</v>
      </c>
      <c r="H30" s="40">
        <f t="shared" si="2"/>
        <v>42</v>
      </c>
      <c r="I30" s="157">
        <f t="shared" si="4"/>
        <v>1470</v>
      </c>
      <c r="J30" s="42"/>
      <c r="K30" s="36"/>
      <c r="L30" s="40" t="str">
        <f t="shared" ref="L30" si="5">IF(K30="","",H30)</f>
        <v/>
      </c>
      <c r="M30" s="39"/>
      <c r="N30" s="41" t="str">
        <f t="shared" si="3"/>
        <v/>
      </c>
      <c r="O30" s="166" t="s">
        <v>60</v>
      </c>
      <c r="P30" s="176">
        <v>21.18</v>
      </c>
      <c r="Q30" s="157"/>
    </row>
    <row r="31" spans="2:17" x14ac:dyDescent="0.25">
      <c r="B31" s="36"/>
      <c r="C31" s="37"/>
      <c r="D31" s="38"/>
      <c r="E31" s="38"/>
      <c r="F31" s="38"/>
      <c r="G31" s="39"/>
      <c r="H31" s="40"/>
      <c r="I31" s="157"/>
      <c r="J31" s="42"/>
      <c r="K31" s="36"/>
      <c r="L31" s="40"/>
      <c r="M31" s="39"/>
      <c r="N31" s="41" t="str">
        <f>IF(L31="","",(M31*L31))</f>
        <v/>
      </c>
      <c r="O31" s="166" t="s">
        <v>61</v>
      </c>
      <c r="P31" s="176">
        <v>40</v>
      </c>
      <c r="Q31" s="157"/>
    </row>
    <row r="32" spans="2:17" x14ac:dyDescent="0.25">
      <c r="B32" s="36"/>
      <c r="C32" s="131"/>
      <c r="D32" s="132"/>
      <c r="E32" s="38"/>
      <c r="F32" s="38"/>
      <c r="G32" s="133"/>
      <c r="H32" s="134"/>
      <c r="I32" s="158"/>
      <c r="J32" s="42"/>
      <c r="K32" s="36"/>
      <c r="L32" s="40" t="str">
        <f>IF(K32="","",H46)</f>
        <v/>
      </c>
      <c r="M32" s="39"/>
      <c r="N32" s="41" t="str">
        <f t="shared" si="3"/>
        <v/>
      </c>
      <c r="O32" s="166" t="s">
        <v>62</v>
      </c>
      <c r="P32" s="176">
        <v>30</v>
      </c>
      <c r="Q32" s="157"/>
    </row>
    <row r="33" spans="2:17" x14ac:dyDescent="0.25">
      <c r="B33" s="36"/>
      <c r="C33" s="131"/>
      <c r="D33" s="132"/>
      <c r="E33" s="38"/>
      <c r="F33" s="38"/>
      <c r="G33" s="133"/>
      <c r="H33" s="134"/>
      <c r="I33" s="158"/>
      <c r="J33" s="42"/>
      <c r="K33" s="36"/>
      <c r="L33" s="40"/>
      <c r="M33" s="39"/>
      <c r="N33" s="41"/>
      <c r="O33" s="166" t="s">
        <v>63</v>
      </c>
      <c r="P33" s="176">
        <v>4612.5</v>
      </c>
      <c r="Q33" s="157"/>
    </row>
    <row r="34" spans="2:17" x14ac:dyDescent="0.25">
      <c r="B34" s="36"/>
      <c r="C34" s="131"/>
      <c r="D34" s="132"/>
      <c r="E34" s="38"/>
      <c r="F34" s="38"/>
      <c r="G34" s="133"/>
      <c r="H34" s="134"/>
      <c r="I34" s="158"/>
      <c r="J34" s="42"/>
      <c r="K34" s="36"/>
      <c r="L34" s="40"/>
      <c r="M34" s="39"/>
      <c r="N34" s="41"/>
      <c r="O34" s="166" t="s">
        <v>64</v>
      </c>
      <c r="P34" s="177">
        <v>643.20000000000005</v>
      </c>
      <c r="Q34" s="157"/>
    </row>
    <row r="35" spans="2:17" x14ac:dyDescent="0.25">
      <c r="B35" s="36"/>
      <c r="C35" s="131"/>
      <c r="D35" s="132"/>
      <c r="E35" s="38"/>
      <c r="F35" s="38"/>
      <c r="G35" s="133"/>
      <c r="H35" s="134"/>
      <c r="I35" s="158"/>
      <c r="J35" s="42"/>
      <c r="K35" s="36"/>
      <c r="L35" s="40"/>
      <c r="M35" s="39"/>
      <c r="N35" s="41"/>
      <c r="O35" s="167" t="s">
        <v>65</v>
      </c>
      <c r="P35" s="177">
        <v>662.4</v>
      </c>
      <c r="Q35" s="157"/>
    </row>
    <row r="36" spans="2:17" x14ac:dyDescent="0.25">
      <c r="B36" s="112"/>
      <c r="C36" s="113"/>
      <c r="D36" s="113"/>
      <c r="E36" s="113"/>
      <c r="F36" s="113"/>
      <c r="G36" s="113"/>
      <c r="H36" s="113"/>
      <c r="I36" s="172"/>
      <c r="K36" s="112"/>
      <c r="L36" s="113"/>
      <c r="M36" s="113"/>
      <c r="N36" s="169"/>
      <c r="O36" s="167" t="s">
        <v>66</v>
      </c>
      <c r="P36" s="177">
        <v>691.2</v>
      </c>
      <c r="Q36" s="172"/>
    </row>
    <row r="37" spans="2:17" x14ac:dyDescent="0.25">
      <c r="B37" s="112"/>
      <c r="C37" s="113"/>
      <c r="D37" s="113"/>
      <c r="E37" s="113"/>
      <c r="F37" s="113"/>
      <c r="G37" s="113"/>
      <c r="H37" s="113"/>
      <c r="I37" s="172"/>
      <c r="K37" s="112"/>
      <c r="L37" s="113"/>
      <c r="M37" s="113"/>
      <c r="N37" s="169"/>
      <c r="O37" s="167" t="s">
        <v>67</v>
      </c>
      <c r="P37" s="177">
        <v>1036.8</v>
      </c>
      <c r="Q37" s="172"/>
    </row>
    <row r="38" spans="2:17" x14ac:dyDescent="0.25">
      <c r="B38" s="112"/>
      <c r="C38" s="113"/>
      <c r="D38" s="113"/>
      <c r="E38" s="113"/>
      <c r="F38" s="113"/>
      <c r="G38" s="113"/>
      <c r="H38" s="113"/>
      <c r="I38" s="172"/>
      <c r="K38" s="112"/>
      <c r="L38" s="113"/>
      <c r="M38" s="113"/>
      <c r="N38" s="169"/>
      <c r="O38" s="167" t="s">
        <v>68</v>
      </c>
      <c r="P38" s="177">
        <v>2217.6</v>
      </c>
      <c r="Q38" s="172"/>
    </row>
    <row r="39" spans="2:17" x14ac:dyDescent="0.25">
      <c r="B39" s="112"/>
      <c r="C39" s="113"/>
      <c r="D39" s="113"/>
      <c r="E39" s="113"/>
      <c r="F39" s="113"/>
      <c r="G39" s="113"/>
      <c r="H39" s="113"/>
      <c r="I39" s="172"/>
      <c r="K39" s="112"/>
      <c r="L39" s="113"/>
      <c r="M39" s="113"/>
      <c r="N39" s="169"/>
      <c r="O39" s="166" t="s">
        <v>69</v>
      </c>
      <c r="P39" s="177">
        <v>460.8</v>
      </c>
      <c r="Q39" s="172"/>
    </row>
    <row r="40" spans="2:17" x14ac:dyDescent="0.25">
      <c r="B40" s="112"/>
      <c r="C40" s="113"/>
      <c r="D40" s="113"/>
      <c r="E40" s="113"/>
      <c r="F40" s="113"/>
      <c r="G40" s="113"/>
      <c r="H40" s="113"/>
      <c r="I40" s="172"/>
      <c r="K40" s="112"/>
      <c r="L40" s="113"/>
      <c r="M40" s="113"/>
      <c r="N40" s="169"/>
      <c r="O40" s="166" t="s">
        <v>70</v>
      </c>
      <c r="P40" s="177">
        <v>144</v>
      </c>
      <c r="Q40" s="172"/>
    </row>
    <row r="41" spans="2:17" x14ac:dyDescent="0.25">
      <c r="B41" s="112"/>
      <c r="C41" s="113"/>
      <c r="D41" s="113"/>
      <c r="E41" s="113"/>
      <c r="F41" s="113"/>
      <c r="G41" s="113"/>
      <c r="H41" s="113"/>
      <c r="I41" s="172"/>
      <c r="K41" s="112"/>
      <c r="L41" s="113"/>
      <c r="M41" s="113"/>
      <c r="N41" s="169"/>
      <c r="O41" s="167" t="s">
        <v>71</v>
      </c>
      <c r="P41" s="177">
        <v>806.4</v>
      </c>
      <c r="Q41" s="172"/>
    </row>
    <row r="42" spans="2:17" x14ac:dyDescent="0.25">
      <c r="B42" s="112"/>
      <c r="C42" s="113"/>
      <c r="D42" s="113"/>
      <c r="E42" s="113"/>
      <c r="F42" s="113"/>
      <c r="G42" s="113"/>
      <c r="H42" s="113"/>
      <c r="I42" s="172"/>
      <c r="K42" s="112"/>
      <c r="L42" s="113"/>
      <c r="M42" s="113"/>
      <c r="N42" s="169"/>
      <c r="O42" s="166" t="s">
        <v>72</v>
      </c>
      <c r="P42" s="177">
        <v>230.4</v>
      </c>
      <c r="Q42" s="172"/>
    </row>
    <row r="43" spans="2:17" x14ac:dyDescent="0.25">
      <c r="B43" s="112"/>
      <c r="C43" s="113"/>
      <c r="D43" s="113"/>
      <c r="E43" s="113"/>
      <c r="F43" s="113"/>
      <c r="G43" s="113"/>
      <c r="H43" s="113"/>
      <c r="I43" s="172"/>
      <c r="K43" s="112"/>
      <c r="L43" s="113"/>
      <c r="M43" s="113"/>
      <c r="N43" s="169"/>
      <c r="O43" s="166" t="s">
        <v>73</v>
      </c>
      <c r="P43" s="177">
        <v>374.4</v>
      </c>
      <c r="Q43" s="172"/>
    </row>
    <row r="44" spans="2:17" x14ac:dyDescent="0.25">
      <c r="B44" s="112"/>
      <c r="C44" s="113"/>
      <c r="D44" s="113"/>
      <c r="E44" s="113"/>
      <c r="F44" s="113"/>
      <c r="G44" s="113"/>
      <c r="H44" s="113"/>
      <c r="I44" s="172"/>
      <c r="K44" s="112"/>
      <c r="L44" s="113"/>
      <c r="M44" s="113"/>
      <c r="N44" s="169"/>
      <c r="O44" s="167" t="s">
        <v>74</v>
      </c>
      <c r="P44" s="177">
        <v>806.4</v>
      </c>
      <c r="Q44" s="172"/>
    </row>
    <row r="45" spans="2:17" x14ac:dyDescent="0.25">
      <c r="B45" s="112"/>
      <c r="C45" s="113"/>
      <c r="D45" s="113"/>
      <c r="E45" s="113"/>
      <c r="F45" s="113"/>
      <c r="G45" s="113"/>
      <c r="H45" s="113"/>
      <c r="I45" s="172"/>
      <c r="K45" s="112"/>
      <c r="L45" s="113"/>
      <c r="M45" s="113"/>
      <c r="N45" s="169"/>
      <c r="O45" s="167" t="s">
        <v>75</v>
      </c>
      <c r="P45" s="177">
        <v>254.4</v>
      </c>
      <c r="Q45" s="172"/>
    </row>
    <row r="46" spans="2:17" x14ac:dyDescent="0.25">
      <c r="B46" s="112"/>
      <c r="C46" s="39"/>
      <c r="D46" s="38"/>
      <c r="E46" s="38"/>
      <c r="F46" s="38"/>
      <c r="G46" s="39"/>
      <c r="H46" s="40"/>
      <c r="I46" s="157"/>
      <c r="J46" s="42"/>
      <c r="K46" s="36"/>
      <c r="L46" s="40" t="str">
        <f>IF(K46="","",#REF!)</f>
        <v/>
      </c>
      <c r="M46" s="39"/>
      <c r="N46" s="41" t="str">
        <f>IF(L46="","",(M46*L46))</f>
        <v/>
      </c>
      <c r="O46" s="45"/>
      <c r="P46" s="176"/>
      <c r="Q46" s="157"/>
    </row>
    <row r="47" spans="2:17" ht="15.75" thickBot="1" x14ac:dyDescent="0.3">
      <c r="B47" s="36"/>
      <c r="C47" s="37"/>
      <c r="D47" s="38"/>
      <c r="E47" s="38"/>
      <c r="F47" s="38"/>
      <c r="G47" s="39" t="str">
        <f>IF(E47="","",((E47/F47)*60))</f>
        <v/>
      </c>
      <c r="H47" s="39" t="str">
        <f>IF(E47="","",(E47/F47))</f>
        <v/>
      </c>
      <c r="I47" s="157"/>
      <c r="J47" s="42"/>
      <c r="K47" s="36"/>
      <c r="L47" s="40" t="str">
        <f>IF(K47="","",H47)</f>
        <v/>
      </c>
      <c r="M47" s="39"/>
      <c r="N47" s="41" t="str">
        <f>IF(L47="","",(M47*L47))</f>
        <v/>
      </c>
      <c r="O47" s="45"/>
      <c r="P47" s="176"/>
      <c r="Q47" s="178"/>
    </row>
    <row r="48" spans="2:17" x14ac:dyDescent="0.25">
      <c r="B48" s="28"/>
      <c r="C48" s="46"/>
      <c r="D48" s="46"/>
      <c r="E48" s="46"/>
      <c r="F48" s="46"/>
      <c r="G48" s="29"/>
      <c r="H48" s="173">
        <f>SUM(H19:H47)</f>
        <v>433</v>
      </c>
      <c r="I48" s="159">
        <f>SUM(I19:I47)</f>
        <v>14955</v>
      </c>
      <c r="J48" s="33"/>
      <c r="K48" s="28"/>
      <c r="L48" s="46"/>
      <c r="M48" s="46"/>
      <c r="N48" s="48">
        <f>SUM(N19:N47)</f>
        <v>4340</v>
      </c>
      <c r="O48" s="47"/>
      <c r="P48" s="173">
        <f>SUM(P19:P47)</f>
        <v>13303.649999999996</v>
      </c>
      <c r="Q48" s="159">
        <f>SUM(Q18:Q47)</f>
        <v>23716.109999999997</v>
      </c>
    </row>
    <row r="49" spans="2:17" ht="15.75" thickBot="1" x14ac:dyDescent="0.3">
      <c r="B49" s="28"/>
      <c r="C49" s="49" t="s">
        <v>76</v>
      </c>
      <c r="D49" s="46">
        <v>10</v>
      </c>
      <c r="E49" s="46" t="s">
        <v>77</v>
      </c>
      <c r="F49" s="46"/>
      <c r="G49" s="29"/>
      <c r="H49" s="161">
        <f>H48/D49</f>
        <v>43.3</v>
      </c>
      <c r="I49" s="160">
        <f>I48/10</f>
        <v>1495.5</v>
      </c>
      <c r="J49" s="33"/>
      <c r="K49" s="51" t="s">
        <v>76</v>
      </c>
      <c r="L49" s="46">
        <v>10</v>
      </c>
      <c r="M49" s="46" t="s">
        <v>77</v>
      </c>
      <c r="N49" s="50">
        <f>N48/L49</f>
        <v>434</v>
      </c>
      <c r="O49" s="34"/>
      <c r="P49" s="175"/>
      <c r="Q49" s="160"/>
    </row>
    <row r="50" spans="2:17" x14ac:dyDescent="0.25">
      <c r="B50" s="28"/>
      <c r="C50" s="49"/>
      <c r="D50" s="46"/>
      <c r="E50" s="46"/>
      <c r="F50" s="46"/>
      <c r="G50" s="29"/>
      <c r="H50" s="173">
        <f>H48+H49</f>
        <v>476.3</v>
      </c>
      <c r="I50" s="159">
        <f>I48+I49</f>
        <v>16450.5</v>
      </c>
      <c r="J50" s="33"/>
      <c r="K50" s="51"/>
      <c r="L50" s="46"/>
      <c r="M50" s="46"/>
      <c r="N50" s="48">
        <f>N48+N49</f>
        <v>4774</v>
      </c>
      <c r="O50" s="47"/>
      <c r="P50" s="173">
        <f>P48+P49</f>
        <v>13303.649999999996</v>
      </c>
      <c r="Q50" s="159">
        <f>Q48+Q49</f>
        <v>23716.109999999997</v>
      </c>
    </row>
    <row r="51" spans="2:17" ht="15.75" thickBot="1" x14ac:dyDescent="0.3">
      <c r="B51" s="28"/>
      <c r="C51" s="49" t="s">
        <v>78</v>
      </c>
      <c r="D51" s="46">
        <v>21</v>
      </c>
      <c r="E51" s="46" t="s">
        <v>77</v>
      </c>
      <c r="F51" s="46"/>
      <c r="G51" s="46"/>
      <c r="H51" s="161"/>
      <c r="I51" s="160">
        <f>I50*D51%</f>
        <v>3454.605</v>
      </c>
      <c r="J51" s="33"/>
      <c r="K51" s="51" t="s">
        <v>78</v>
      </c>
      <c r="L51" s="46">
        <v>21</v>
      </c>
      <c r="M51" s="46" t="s">
        <v>77</v>
      </c>
      <c r="N51" s="50">
        <f>N50*L51%</f>
        <v>1002.54</v>
      </c>
      <c r="O51" s="52" t="s">
        <v>78</v>
      </c>
      <c r="P51" s="175">
        <f>P50*P17</f>
        <v>798.21899999999971</v>
      </c>
      <c r="Q51" s="160">
        <f>Q50*Q17</f>
        <v>4980.3830999999991</v>
      </c>
    </row>
    <row r="52" spans="2:17" x14ac:dyDescent="0.25">
      <c r="B52" s="28"/>
      <c r="C52" s="46"/>
      <c r="D52" s="46"/>
      <c r="E52" s="46"/>
      <c r="F52" s="46"/>
      <c r="G52" s="46"/>
      <c r="H52" s="173"/>
      <c r="I52" s="159"/>
      <c r="J52" s="33"/>
      <c r="K52" s="28"/>
      <c r="L52" s="46"/>
      <c r="M52" s="46"/>
      <c r="N52" s="48"/>
      <c r="O52" s="46"/>
      <c r="P52" s="173"/>
      <c r="Q52" s="159"/>
    </row>
    <row r="53" spans="2:17" x14ac:dyDescent="0.25">
      <c r="B53" s="28"/>
      <c r="C53" s="46"/>
      <c r="D53" s="46"/>
      <c r="E53" s="46"/>
      <c r="F53" s="46"/>
      <c r="G53" s="46"/>
      <c r="H53" s="174" t="s">
        <v>79</v>
      </c>
      <c r="I53" s="156">
        <f>I50+I51</f>
        <v>19905.105</v>
      </c>
      <c r="J53" s="53"/>
      <c r="K53" s="28"/>
      <c r="L53" s="46"/>
      <c r="M53" s="49" t="s">
        <v>80</v>
      </c>
      <c r="N53" s="31">
        <f>N50+N51</f>
        <v>5776.54</v>
      </c>
      <c r="O53" s="51" t="s">
        <v>80</v>
      </c>
      <c r="P53" s="175">
        <f>P50+P51</f>
        <v>14101.868999999995</v>
      </c>
      <c r="Q53" s="156">
        <f>Q50+Q51</f>
        <v>28696.493099999996</v>
      </c>
    </row>
    <row r="54" spans="2:17" x14ac:dyDescent="0.25">
      <c r="B54" s="28"/>
      <c r="C54" s="46"/>
      <c r="D54" s="46"/>
      <c r="E54" s="46"/>
      <c r="F54" s="46"/>
      <c r="G54" s="46"/>
      <c r="H54" s="50"/>
      <c r="I54" s="161"/>
      <c r="J54" s="53"/>
      <c r="K54" s="28"/>
      <c r="L54" s="46"/>
      <c r="M54" s="46"/>
      <c r="N54" s="35"/>
      <c r="O54" s="34"/>
      <c r="P54" s="31"/>
      <c r="Q54" s="35"/>
    </row>
    <row r="55" spans="2:17" ht="18" x14ac:dyDescent="0.25">
      <c r="B55" s="28"/>
      <c r="C55" s="54" t="s">
        <v>81</v>
      </c>
      <c r="D55" s="54"/>
      <c r="E55" s="55"/>
      <c r="F55" s="56"/>
      <c r="G55" s="54"/>
      <c r="H55" s="171"/>
      <c r="I55" s="162">
        <f>I53+N53+P53+Q53</f>
        <v>68480.007099999988</v>
      </c>
      <c r="J55" s="53"/>
      <c r="K55" s="28"/>
      <c r="L55" s="46"/>
      <c r="M55" s="46"/>
      <c r="N55" s="50"/>
      <c r="O55" s="34"/>
      <c r="P55" s="31"/>
      <c r="Q55" s="35"/>
    </row>
    <row r="56" spans="2:17" x14ac:dyDescent="0.25">
      <c r="B56" s="28"/>
      <c r="C56" s="46"/>
      <c r="D56" s="46"/>
      <c r="E56" s="46"/>
      <c r="F56" s="46"/>
      <c r="G56" s="46"/>
      <c r="H56" s="50"/>
      <c r="I56" s="7"/>
      <c r="J56" s="53"/>
      <c r="K56" s="28"/>
      <c r="L56" s="46"/>
      <c r="M56" s="46"/>
      <c r="N56" s="50"/>
      <c r="O56" s="34"/>
      <c r="P56" s="31"/>
      <c r="Q56" s="35"/>
    </row>
    <row r="57" spans="2:17" ht="15.75" thickBot="1" x14ac:dyDescent="0.3">
      <c r="B57" s="103"/>
      <c r="C57" s="104"/>
      <c r="D57" s="104"/>
      <c r="E57" s="104"/>
      <c r="F57" s="104"/>
      <c r="G57" s="104"/>
      <c r="H57" s="102"/>
      <c r="I57" s="105"/>
      <c r="J57" s="106"/>
      <c r="K57" s="103"/>
      <c r="L57" s="104"/>
      <c r="M57" s="104"/>
      <c r="N57" s="102"/>
      <c r="O57" s="170"/>
      <c r="P57" s="102"/>
      <c r="Q57" s="101"/>
    </row>
    <row r="58" spans="2:17" ht="15.75" thickTop="1" x14ac:dyDescent="0.25"/>
    <row r="69" spans="15:15" ht="15.75" thickBot="1" x14ac:dyDescent="0.3"/>
    <row r="70" spans="15:15" ht="15.75" thickTop="1" x14ac:dyDescent="0.25">
      <c r="O70" s="109"/>
    </row>
  </sheetData>
  <mergeCells count="25">
    <mergeCell ref="B9:C9"/>
    <mergeCell ref="D9:I9"/>
    <mergeCell ref="L9:Q9"/>
    <mergeCell ref="B10:C10"/>
    <mergeCell ref="D10:I10"/>
    <mergeCell ref="L10:Q10"/>
    <mergeCell ref="B11:C11"/>
    <mergeCell ref="D11:I11"/>
    <mergeCell ref="L11:Q11"/>
    <mergeCell ref="B12:C12"/>
    <mergeCell ref="D12:F12"/>
    <mergeCell ref="G12:I12"/>
    <mergeCell ref="L12:N12"/>
    <mergeCell ref="O12:Q12"/>
    <mergeCell ref="L15:N15"/>
    <mergeCell ref="B13:C13"/>
    <mergeCell ref="D13:I13"/>
    <mergeCell ref="L13:Q13"/>
    <mergeCell ref="B14:C14"/>
    <mergeCell ref="D14:F14"/>
    <mergeCell ref="G14:I14"/>
    <mergeCell ref="L14:N14"/>
    <mergeCell ref="O14:Q15"/>
    <mergeCell ref="B15:C15"/>
    <mergeCell ref="D15:F15"/>
  </mergeCells>
  <pageMargins left="0.7" right="0.7" top="0.75" bottom="0.75" header="0.3" footer="0.3"/>
  <pageSetup paperSize="8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46"/>
  <sheetViews>
    <sheetView tabSelected="1" workbookViewId="0">
      <selection activeCell="C13" sqref="C13"/>
    </sheetView>
  </sheetViews>
  <sheetFormatPr defaultRowHeight="15" x14ac:dyDescent="0.25"/>
  <cols>
    <col min="2" max="2" width="5" customWidth="1"/>
    <col min="3" max="3" width="20" customWidth="1"/>
    <col min="4" max="4" width="27.28515625" customWidth="1"/>
    <col min="5" max="17" width="5.7109375" customWidth="1"/>
    <col min="18" max="25" width="4.7109375" customWidth="1"/>
  </cols>
  <sheetData>
    <row r="1" spans="2:26" ht="16.5" thickTop="1" thickBot="1" x14ac:dyDescent="0.3">
      <c r="B1" s="110"/>
      <c r="C1" s="109"/>
      <c r="D1" s="109"/>
      <c r="E1" s="120"/>
      <c r="F1" s="109" t="s">
        <v>0</v>
      </c>
      <c r="G1" s="109"/>
      <c r="H1" s="109"/>
      <c r="I1" s="111"/>
      <c r="J1" s="124"/>
      <c r="K1" s="125"/>
      <c r="L1" s="123" t="s">
        <v>1</v>
      </c>
      <c r="M1" s="124"/>
      <c r="N1" s="124"/>
      <c r="O1" s="124"/>
      <c r="P1" s="124"/>
      <c r="Q1" s="125"/>
    </row>
    <row r="2" spans="2:26" ht="15.75" thickBot="1" x14ac:dyDescent="0.3">
      <c r="B2" s="112"/>
      <c r="C2" s="113"/>
      <c r="D2" s="113"/>
      <c r="E2" s="121"/>
      <c r="F2" s="119" t="s">
        <v>2</v>
      </c>
      <c r="G2" s="119"/>
      <c r="H2" s="119"/>
      <c r="I2" s="119"/>
      <c r="J2" s="119"/>
      <c r="K2" s="127"/>
      <c r="L2" s="126" t="s">
        <v>82</v>
      </c>
      <c r="M2" s="119"/>
      <c r="N2" s="119"/>
      <c r="O2" s="119"/>
      <c r="P2" s="119"/>
      <c r="Q2" s="127"/>
    </row>
    <row r="3" spans="2:26" ht="15.75" thickBot="1" x14ac:dyDescent="0.3">
      <c r="B3" s="112"/>
      <c r="C3" s="113"/>
      <c r="D3" s="113"/>
      <c r="E3" s="121"/>
      <c r="F3" s="119" t="s">
        <v>4</v>
      </c>
      <c r="G3" s="119"/>
      <c r="H3" s="119"/>
      <c r="I3" s="119"/>
      <c r="J3" s="119"/>
      <c r="K3" s="118"/>
      <c r="L3" s="126" t="s">
        <v>3</v>
      </c>
      <c r="M3" s="119"/>
      <c r="N3" s="119"/>
      <c r="O3" s="119"/>
      <c r="P3" s="119"/>
      <c r="Q3" s="127"/>
    </row>
    <row r="4" spans="2:26" ht="15.75" thickBot="1" x14ac:dyDescent="0.3">
      <c r="B4" s="112"/>
      <c r="C4" s="113"/>
      <c r="D4" s="113"/>
      <c r="E4" s="121"/>
      <c r="F4" s="119" t="s">
        <v>6</v>
      </c>
      <c r="G4" s="119"/>
      <c r="H4" s="119"/>
      <c r="I4" s="119"/>
      <c r="J4" s="117"/>
      <c r="K4" s="118"/>
      <c r="L4" s="126" t="s">
        <v>7</v>
      </c>
      <c r="M4" s="119"/>
      <c r="N4" s="119"/>
      <c r="O4" s="119"/>
      <c r="P4" s="119"/>
      <c r="Q4" s="127"/>
    </row>
    <row r="5" spans="2:26" ht="15.75" thickBot="1" x14ac:dyDescent="0.3">
      <c r="B5" s="112"/>
      <c r="C5" s="113"/>
      <c r="D5" s="113"/>
      <c r="E5" s="121"/>
      <c r="F5" s="117" t="s">
        <v>8</v>
      </c>
      <c r="G5" s="117"/>
      <c r="H5" s="117"/>
      <c r="I5" s="118"/>
      <c r="L5" s="126" t="s">
        <v>9</v>
      </c>
      <c r="M5" s="119"/>
      <c r="N5" s="119"/>
      <c r="O5" s="119"/>
      <c r="P5" s="119"/>
      <c r="Q5" s="127"/>
    </row>
    <row r="6" spans="2:26" ht="15.75" thickBot="1" x14ac:dyDescent="0.3">
      <c r="B6" s="112"/>
      <c r="C6" s="113"/>
      <c r="D6" s="113"/>
      <c r="E6" s="121"/>
      <c r="F6" s="117" t="s">
        <v>10</v>
      </c>
      <c r="G6" s="117"/>
      <c r="H6" s="117"/>
      <c r="I6" s="118"/>
      <c r="J6" s="126"/>
      <c r="K6" s="127"/>
      <c r="L6" s="119"/>
      <c r="M6" s="119"/>
      <c r="N6" s="119"/>
      <c r="O6" s="119"/>
      <c r="P6" s="119"/>
      <c r="Q6" s="127"/>
    </row>
    <row r="7" spans="2:26" ht="20.100000000000001" customHeight="1" thickBot="1" x14ac:dyDescent="0.3">
      <c r="B7" s="114"/>
      <c r="C7" s="115"/>
      <c r="D7" s="115"/>
      <c r="E7" s="122"/>
      <c r="F7" s="115"/>
      <c r="G7" s="115"/>
      <c r="H7" s="115"/>
      <c r="I7" s="115"/>
      <c r="J7" s="128"/>
      <c r="K7" s="129"/>
      <c r="L7" s="115"/>
      <c r="M7" s="115"/>
      <c r="N7" s="115"/>
      <c r="O7" s="115"/>
      <c r="P7" s="115"/>
      <c r="Q7" s="116"/>
    </row>
    <row r="8" spans="2:26" ht="20.100000000000001" customHeight="1" thickTop="1" x14ac:dyDescent="0.25"/>
    <row r="9" spans="2:26" ht="20.100000000000001" customHeight="1" x14ac:dyDescent="0.25">
      <c r="B9" s="57"/>
      <c r="C9" s="58" t="s">
        <v>17</v>
      </c>
      <c r="D9" s="59" t="s">
        <v>18</v>
      </c>
      <c r="E9" s="60"/>
      <c r="F9" s="61"/>
      <c r="G9" s="61"/>
      <c r="H9" s="61"/>
      <c r="I9" s="61"/>
      <c r="J9" s="61"/>
      <c r="K9" s="58" t="s">
        <v>83</v>
      </c>
      <c r="L9" s="62"/>
      <c r="M9" s="62"/>
      <c r="N9" s="220">
        <v>42893</v>
      </c>
      <c r="O9" s="221"/>
      <c r="P9" s="221"/>
      <c r="Q9" s="221"/>
      <c r="R9" s="61"/>
      <c r="S9" s="61"/>
      <c r="T9" s="61"/>
      <c r="U9" s="61"/>
      <c r="V9" s="61"/>
    </row>
    <row r="10" spans="2:26" ht="20.100000000000001" customHeight="1" x14ac:dyDescent="0.25">
      <c r="B10" s="57"/>
      <c r="C10" s="58" t="s">
        <v>84</v>
      </c>
      <c r="D10" s="59" t="s">
        <v>14</v>
      </c>
      <c r="E10" s="60"/>
      <c r="F10" s="61"/>
      <c r="G10" s="61"/>
      <c r="H10" s="61"/>
      <c r="I10" s="61"/>
      <c r="J10" s="61"/>
      <c r="K10" s="58" t="s">
        <v>85</v>
      </c>
      <c r="L10" s="62"/>
      <c r="M10" s="62"/>
      <c r="N10" s="220">
        <v>42906</v>
      </c>
      <c r="O10" s="221"/>
      <c r="P10" s="221"/>
      <c r="Q10" s="221"/>
      <c r="R10" s="61"/>
      <c r="S10" s="61"/>
      <c r="T10" s="61"/>
      <c r="U10" s="76"/>
      <c r="V10" s="61"/>
    </row>
    <row r="11" spans="2:26" ht="20.100000000000001" customHeight="1" x14ac:dyDescent="0.25">
      <c r="B11" s="57"/>
      <c r="C11" s="61"/>
      <c r="D11" s="61"/>
      <c r="E11" s="222" t="s">
        <v>86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  <c r="T11" s="61"/>
      <c r="U11" s="61"/>
      <c r="V11" s="61"/>
    </row>
    <row r="12" spans="2:26" ht="20.100000000000001" customHeight="1" x14ac:dyDescent="0.25">
      <c r="B12" s="57"/>
      <c r="C12" s="61"/>
      <c r="D12" s="61"/>
      <c r="E12" s="223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</row>
    <row r="13" spans="2:26" ht="20.100000000000001" customHeight="1" x14ac:dyDescent="0.25">
      <c r="B13" s="57"/>
      <c r="C13" s="61"/>
      <c r="D13" s="61"/>
      <c r="E13" s="223"/>
      <c r="F13" s="60" t="s">
        <v>87</v>
      </c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3"/>
      <c r="T13" s="63"/>
      <c r="U13" s="61"/>
      <c r="V13" s="61"/>
      <c r="W13" s="142"/>
      <c r="X13" s="142"/>
      <c r="Y13" s="142"/>
    </row>
    <row r="14" spans="2:26" ht="20.100000000000001" customHeight="1" thickBot="1" x14ac:dyDescent="0.3">
      <c r="B14" s="64" t="s">
        <v>88</v>
      </c>
      <c r="C14" s="64" t="s">
        <v>89</v>
      </c>
      <c r="D14" s="64" t="s">
        <v>90</v>
      </c>
      <c r="E14" s="224"/>
      <c r="F14" s="163">
        <v>1</v>
      </c>
      <c r="G14" s="64">
        <v>2</v>
      </c>
      <c r="H14" s="64">
        <v>3</v>
      </c>
      <c r="I14" s="163">
        <v>4</v>
      </c>
      <c r="J14" s="64">
        <v>5</v>
      </c>
      <c r="K14" s="64">
        <v>6</v>
      </c>
      <c r="L14" s="64">
        <v>7</v>
      </c>
      <c r="M14" s="163">
        <v>8</v>
      </c>
      <c r="N14" s="64">
        <v>9</v>
      </c>
      <c r="O14" s="164">
        <v>10</v>
      </c>
      <c r="P14" s="64">
        <v>11</v>
      </c>
      <c r="Q14" s="64">
        <v>12</v>
      </c>
      <c r="R14" s="64">
        <v>13</v>
      </c>
      <c r="S14" s="65">
        <v>14</v>
      </c>
      <c r="T14" s="64">
        <v>15</v>
      </c>
      <c r="U14" s="64">
        <v>16</v>
      </c>
      <c r="V14" s="64">
        <v>17</v>
      </c>
      <c r="W14" s="149">
        <v>18</v>
      </c>
      <c r="X14" s="148">
        <v>19</v>
      </c>
      <c r="Y14" s="147">
        <v>20</v>
      </c>
      <c r="Z14" s="143"/>
    </row>
    <row r="15" spans="2:26" ht="20.100000000000001" customHeight="1" thickTop="1" x14ac:dyDescent="0.25">
      <c r="B15" s="66"/>
      <c r="C15" s="67" t="s">
        <v>91</v>
      </c>
      <c r="D15" s="68"/>
      <c r="E15" s="96"/>
      <c r="F15" s="96"/>
      <c r="G15" s="96"/>
      <c r="H15" s="96"/>
      <c r="I15" s="96"/>
      <c r="J15" s="96"/>
      <c r="K15" s="96"/>
      <c r="L15" s="96"/>
      <c r="M15" s="96"/>
      <c r="N15" s="96"/>
      <c r="O15" s="96"/>
      <c r="P15" s="96"/>
      <c r="Q15" s="96"/>
      <c r="R15" s="96"/>
      <c r="S15" s="97"/>
      <c r="T15" s="96"/>
      <c r="U15" s="96"/>
      <c r="V15" s="137"/>
      <c r="W15" s="144"/>
      <c r="X15" s="144"/>
      <c r="Y15" s="145"/>
    </row>
    <row r="16" spans="2:26" ht="20.100000000000001" customHeight="1" x14ac:dyDescent="0.25">
      <c r="B16" s="70">
        <v>1</v>
      </c>
      <c r="C16" s="71" t="str">
        <f>[1]begroting!B11</f>
        <v>Uitzetten/inmeten</v>
      </c>
      <c r="D16" s="72" t="s">
        <v>92</v>
      </c>
      <c r="E16" s="98">
        <v>9</v>
      </c>
      <c r="F16" s="154">
        <v>9</v>
      </c>
      <c r="G16" s="154"/>
      <c r="H16" s="154"/>
      <c r="I16" s="154"/>
      <c r="J16" s="154"/>
      <c r="K16" s="154"/>
      <c r="L16" s="154"/>
      <c r="M16" s="154"/>
      <c r="N16" s="154"/>
      <c r="O16" s="154"/>
      <c r="P16" s="154"/>
      <c r="Q16" s="154"/>
      <c r="R16" s="154"/>
      <c r="S16" s="154"/>
      <c r="T16" s="98"/>
      <c r="U16" s="98"/>
      <c r="V16" s="138"/>
      <c r="W16" s="136"/>
      <c r="X16" s="136"/>
      <c r="Y16" s="136"/>
    </row>
    <row r="17" spans="2:25" ht="20.100000000000001" customHeight="1" x14ac:dyDescent="0.25">
      <c r="B17" s="70">
        <v>2</v>
      </c>
      <c r="C17" s="71" t="str">
        <f>[1]begroting!B12</f>
        <v>Grondwerk</v>
      </c>
      <c r="D17" s="72" t="s">
        <v>93</v>
      </c>
      <c r="E17" s="98">
        <v>64</v>
      </c>
      <c r="F17" s="154">
        <v>24</v>
      </c>
      <c r="G17" s="154">
        <v>24</v>
      </c>
      <c r="H17" s="154">
        <v>16</v>
      </c>
      <c r="I17" s="154"/>
      <c r="J17" s="154"/>
      <c r="K17" s="154"/>
      <c r="L17" s="154"/>
      <c r="M17" s="154"/>
      <c r="N17" s="154"/>
      <c r="O17" s="154"/>
      <c r="P17" s="154"/>
      <c r="Q17" s="154"/>
      <c r="R17" s="154"/>
      <c r="S17" s="154"/>
      <c r="T17" s="98"/>
      <c r="U17" s="98"/>
      <c r="V17" s="138"/>
      <c r="W17" s="136"/>
      <c r="X17" s="136"/>
      <c r="Y17" s="136"/>
    </row>
    <row r="18" spans="2:25" ht="20.100000000000001" customHeight="1" x14ac:dyDescent="0.25">
      <c r="B18" s="70">
        <v>3</v>
      </c>
      <c r="C18" s="71" t="s">
        <v>44</v>
      </c>
      <c r="D18" s="72" t="s">
        <v>92</v>
      </c>
      <c r="E18" s="98">
        <v>16</v>
      </c>
      <c r="F18" s="154">
        <v>16</v>
      </c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98"/>
      <c r="U18" s="98"/>
      <c r="V18" s="138"/>
      <c r="W18" s="136"/>
      <c r="X18" s="136"/>
      <c r="Y18" s="136"/>
    </row>
    <row r="19" spans="2:25" ht="20.100000000000001" customHeight="1" x14ac:dyDescent="0.25">
      <c r="B19" s="70">
        <v>4</v>
      </c>
      <c r="C19" s="71" t="s">
        <v>41</v>
      </c>
      <c r="D19" s="72" t="s">
        <v>94</v>
      </c>
      <c r="E19" s="98">
        <v>92</v>
      </c>
      <c r="F19" s="154"/>
      <c r="G19" s="154"/>
      <c r="H19" s="154">
        <v>8</v>
      </c>
      <c r="I19" s="154">
        <v>24</v>
      </c>
      <c r="J19" s="154">
        <v>24</v>
      </c>
      <c r="K19" s="154">
        <v>24</v>
      </c>
      <c r="L19" s="154">
        <v>12</v>
      </c>
      <c r="M19" s="154"/>
      <c r="N19" s="154"/>
      <c r="O19" s="154"/>
      <c r="P19" s="154"/>
      <c r="Q19" s="154"/>
      <c r="R19" s="154"/>
      <c r="S19" s="154"/>
      <c r="T19" s="98"/>
      <c r="U19" s="98"/>
      <c r="V19" s="138"/>
      <c r="W19" s="136"/>
      <c r="X19" s="136"/>
      <c r="Y19" s="136"/>
    </row>
    <row r="20" spans="2:25" ht="28.5" customHeight="1" x14ac:dyDescent="0.25">
      <c r="B20" s="70">
        <v>5</v>
      </c>
      <c r="C20" s="71" t="s">
        <v>43</v>
      </c>
      <c r="D20" s="72" t="s">
        <v>92</v>
      </c>
      <c r="E20" s="98">
        <v>24</v>
      </c>
      <c r="F20" s="154"/>
      <c r="G20" s="154">
        <v>24</v>
      </c>
      <c r="H20" s="165"/>
      <c r="I20" s="154"/>
      <c r="J20" s="154"/>
      <c r="K20" s="154"/>
      <c r="L20" s="154"/>
      <c r="M20" s="154"/>
      <c r="N20" s="154"/>
      <c r="O20" s="154"/>
      <c r="P20" s="154"/>
      <c r="Q20" s="154"/>
      <c r="R20" s="154"/>
      <c r="S20" s="154"/>
      <c r="T20" s="98"/>
      <c r="U20" s="98"/>
      <c r="V20" s="138"/>
      <c r="W20" s="136"/>
      <c r="X20" s="136"/>
      <c r="Y20" s="136"/>
    </row>
    <row r="21" spans="2:25" x14ac:dyDescent="0.25">
      <c r="B21" s="70">
        <v>6</v>
      </c>
      <c r="C21" s="71" t="s">
        <v>47</v>
      </c>
      <c r="D21" s="72" t="s">
        <v>92</v>
      </c>
      <c r="E21" s="98">
        <v>48</v>
      </c>
      <c r="F21" s="154"/>
      <c r="G21" s="154"/>
      <c r="H21" s="154">
        <v>24</v>
      </c>
      <c r="I21" s="154">
        <v>24</v>
      </c>
      <c r="J21" s="154"/>
      <c r="K21" s="154"/>
      <c r="L21" s="154"/>
      <c r="M21" s="154"/>
      <c r="N21" s="154"/>
      <c r="O21" s="154"/>
      <c r="P21" s="154"/>
      <c r="Q21" s="154"/>
      <c r="R21" s="154"/>
      <c r="S21" s="154"/>
      <c r="T21" s="99"/>
      <c r="U21" s="98"/>
      <c r="V21" s="138"/>
      <c r="W21" s="136"/>
      <c r="X21" s="136"/>
      <c r="Y21" s="136"/>
    </row>
    <row r="22" spans="2:25" x14ac:dyDescent="0.25">
      <c r="B22" s="70">
        <v>7</v>
      </c>
      <c r="C22" s="71" t="s">
        <v>53</v>
      </c>
      <c r="D22" s="72" t="s">
        <v>92</v>
      </c>
      <c r="E22" s="98">
        <v>36</v>
      </c>
      <c r="F22" s="154"/>
      <c r="G22" s="154"/>
      <c r="H22" s="154"/>
      <c r="I22" s="154"/>
      <c r="J22" s="154">
        <v>24</v>
      </c>
      <c r="K22" s="154">
        <v>12</v>
      </c>
      <c r="L22" s="154"/>
      <c r="M22" s="154"/>
      <c r="N22" s="154"/>
      <c r="O22" s="154"/>
      <c r="P22" s="154"/>
      <c r="Q22" s="154"/>
      <c r="R22" s="154"/>
      <c r="S22" s="154"/>
      <c r="T22" s="98"/>
      <c r="U22" s="98"/>
      <c r="V22" s="138"/>
      <c r="W22" s="136"/>
      <c r="X22" s="136"/>
      <c r="Y22" s="136"/>
    </row>
    <row r="23" spans="2:25" x14ac:dyDescent="0.25">
      <c r="B23" s="70">
        <v>8</v>
      </c>
      <c r="C23" s="71" t="s">
        <v>55</v>
      </c>
      <c r="D23" s="72" t="s">
        <v>92</v>
      </c>
      <c r="E23" s="98">
        <v>84</v>
      </c>
      <c r="F23" s="154"/>
      <c r="G23" s="154"/>
      <c r="H23" s="154"/>
      <c r="I23" s="154"/>
      <c r="J23" s="154"/>
      <c r="K23" s="154">
        <v>12</v>
      </c>
      <c r="L23" s="154">
        <v>24</v>
      </c>
      <c r="M23" s="154">
        <v>24</v>
      </c>
      <c r="N23" s="154">
        <v>24</v>
      </c>
      <c r="O23" s="154"/>
      <c r="P23" s="154"/>
      <c r="Q23" s="154"/>
      <c r="R23" s="154"/>
      <c r="S23" s="154"/>
      <c r="T23" s="98"/>
      <c r="U23" s="98"/>
      <c r="V23" s="138"/>
      <c r="W23" s="136"/>
      <c r="X23" s="136"/>
      <c r="Y23" s="136"/>
    </row>
    <row r="24" spans="2:25" x14ac:dyDescent="0.25">
      <c r="B24" s="70">
        <v>9</v>
      </c>
      <c r="C24" s="71" t="str">
        <f>[1]begroting!B19</f>
        <v>Gazon</v>
      </c>
      <c r="D24" s="72" t="s">
        <v>93</v>
      </c>
      <c r="E24" s="98">
        <v>18</v>
      </c>
      <c r="F24" s="154"/>
      <c r="G24" s="154"/>
      <c r="H24" s="165"/>
      <c r="I24" s="154"/>
      <c r="J24" s="154"/>
      <c r="K24" s="154"/>
      <c r="L24" s="154">
        <v>12</v>
      </c>
      <c r="M24" s="154">
        <v>6</v>
      </c>
      <c r="N24" s="154"/>
      <c r="O24" s="154"/>
      <c r="P24" s="154"/>
      <c r="Q24" s="154"/>
      <c r="R24" s="154"/>
      <c r="S24" s="154"/>
      <c r="T24" s="98"/>
      <c r="U24" s="98"/>
      <c r="V24" s="138"/>
      <c r="W24" s="136"/>
      <c r="X24" s="136"/>
      <c r="Y24" s="136"/>
    </row>
    <row r="25" spans="2:25" x14ac:dyDescent="0.25">
      <c r="B25" s="70">
        <v>10</v>
      </c>
      <c r="C25" s="71" t="s">
        <v>59</v>
      </c>
      <c r="D25" s="72" t="s">
        <v>95</v>
      </c>
      <c r="E25" s="98">
        <v>42</v>
      </c>
      <c r="F25" s="154"/>
      <c r="G25" s="154"/>
      <c r="H25" s="154"/>
      <c r="I25" s="154"/>
      <c r="J25" s="154"/>
      <c r="K25" s="154"/>
      <c r="L25" s="154"/>
      <c r="M25" s="154">
        <v>18</v>
      </c>
      <c r="N25" s="154">
        <v>24</v>
      </c>
      <c r="O25" s="154"/>
      <c r="P25" s="154"/>
      <c r="Q25" s="154"/>
      <c r="R25" s="154"/>
      <c r="S25" s="154"/>
      <c r="T25" s="98"/>
      <c r="U25" s="98"/>
      <c r="V25" s="138"/>
      <c r="W25" s="136"/>
      <c r="X25" s="136"/>
      <c r="Y25" s="136"/>
    </row>
    <row r="26" spans="2:25" x14ac:dyDescent="0.25">
      <c r="B26" s="70">
        <v>11</v>
      </c>
      <c r="C26" s="71"/>
      <c r="D26" s="72"/>
      <c r="E26" s="98"/>
      <c r="F26" s="98"/>
      <c r="G26" s="138"/>
      <c r="H26" s="98"/>
      <c r="I26" s="140"/>
      <c r="J26" s="99"/>
      <c r="K26" s="141"/>
      <c r="L26" s="141"/>
      <c r="M26" s="141"/>
      <c r="N26" s="141"/>
      <c r="O26" s="141"/>
      <c r="P26" s="141"/>
      <c r="Q26" s="141"/>
      <c r="R26" s="141"/>
      <c r="S26" s="151"/>
      <c r="T26" s="141"/>
      <c r="U26" s="141"/>
      <c r="V26" s="155"/>
      <c r="W26" s="98"/>
      <c r="X26" s="139"/>
      <c r="Y26" s="136"/>
    </row>
    <row r="27" spans="2:25" x14ac:dyDescent="0.25">
      <c r="B27" s="70">
        <v>12</v>
      </c>
      <c r="C27" s="130"/>
      <c r="E27" s="135"/>
      <c r="G27" s="136"/>
      <c r="H27" s="136"/>
      <c r="I27" s="136"/>
      <c r="J27" s="136"/>
      <c r="K27" s="136"/>
      <c r="L27" s="136"/>
      <c r="M27" s="136"/>
      <c r="N27" s="136"/>
      <c r="O27" s="136"/>
      <c r="P27" s="136"/>
      <c r="Q27" s="136"/>
      <c r="R27" s="136"/>
      <c r="S27" s="136"/>
      <c r="T27" s="73"/>
      <c r="U27" s="136"/>
      <c r="V27" s="136"/>
      <c r="W27" s="136"/>
      <c r="X27" s="136"/>
      <c r="Y27" s="136"/>
    </row>
    <row r="28" spans="2:25" x14ac:dyDescent="0.25">
      <c r="B28" s="70">
        <v>13</v>
      </c>
      <c r="C28" s="71"/>
      <c r="D28" s="72"/>
      <c r="E28" s="98"/>
      <c r="F28" s="98"/>
      <c r="G28" s="98"/>
      <c r="H28" s="98"/>
      <c r="I28" s="98"/>
      <c r="J28" s="98"/>
      <c r="K28" s="98"/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138"/>
      <c r="W28" s="136"/>
      <c r="X28" s="98"/>
      <c r="Y28" s="139"/>
    </row>
    <row r="29" spans="2:25" x14ac:dyDescent="0.25">
      <c r="B29" s="70">
        <v>14</v>
      </c>
      <c r="C29" s="71"/>
      <c r="D29" s="72"/>
      <c r="E29" s="98"/>
      <c r="F29" s="98"/>
      <c r="G29" s="98"/>
      <c r="H29" s="98"/>
      <c r="I29" s="98"/>
      <c r="J29" s="98"/>
      <c r="K29" s="98"/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138"/>
      <c r="W29" s="136"/>
      <c r="X29" s="136"/>
      <c r="Y29" s="136"/>
    </row>
    <row r="30" spans="2:25" x14ac:dyDescent="0.25">
      <c r="B30" s="70">
        <v>15</v>
      </c>
      <c r="C30" s="71" t="s">
        <v>96</v>
      </c>
      <c r="D30" s="72"/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108"/>
      <c r="W30" s="136"/>
      <c r="X30" s="136"/>
      <c r="Y30" s="136"/>
    </row>
    <row r="31" spans="2:25" x14ac:dyDescent="0.25">
      <c r="B31" s="65"/>
      <c r="C31" s="74"/>
      <c r="D31" s="75"/>
      <c r="E31" s="76"/>
      <c r="F31" s="76"/>
      <c r="G31" s="76"/>
      <c r="H31" s="76"/>
      <c r="I31" s="76"/>
      <c r="J31" s="76"/>
      <c r="K31" s="76"/>
      <c r="L31" s="76"/>
      <c r="M31" s="76"/>
      <c r="N31" s="76"/>
      <c r="O31" s="76"/>
      <c r="P31" s="76"/>
      <c r="Q31" s="76"/>
      <c r="R31" s="61"/>
      <c r="S31" s="61"/>
      <c r="T31" s="61"/>
      <c r="U31" s="61"/>
      <c r="V31" s="61"/>
    </row>
    <row r="32" spans="2:25" x14ac:dyDescent="0.25">
      <c r="B32" s="65"/>
      <c r="C32" s="76"/>
      <c r="D32" s="76"/>
      <c r="E32" s="79">
        <f>SUM(personeel!E16:E31)</f>
        <v>433</v>
      </c>
      <c r="F32" s="76"/>
      <c r="G32" s="76"/>
      <c r="H32" s="76"/>
      <c r="I32" s="76"/>
      <c r="J32" s="76"/>
      <c r="K32" s="76"/>
      <c r="L32" s="76"/>
      <c r="M32" s="76"/>
      <c r="N32" s="76"/>
      <c r="O32" s="76"/>
      <c r="P32" s="76"/>
      <c r="Q32" s="76"/>
      <c r="R32" s="61"/>
      <c r="S32" s="61"/>
      <c r="T32" s="61"/>
      <c r="U32" s="61"/>
      <c r="V32" s="61"/>
    </row>
    <row r="33" spans="2:22" x14ac:dyDescent="0.25">
      <c r="B33" s="57"/>
      <c r="C33" s="61"/>
      <c r="D33" s="80" t="s">
        <v>97</v>
      </c>
      <c r="E33" s="79">
        <f>SUM(F33:Q33)</f>
        <v>0</v>
      </c>
      <c r="F33" s="61">
        <v>0</v>
      </c>
      <c r="G33" s="61"/>
      <c r="H33" s="61"/>
      <c r="I33" s="61"/>
      <c r="J33" s="61"/>
      <c r="K33" s="61"/>
      <c r="L33" s="61"/>
      <c r="M33" s="61"/>
      <c r="N33" s="61"/>
      <c r="O33" s="61"/>
      <c r="P33" s="61"/>
      <c r="Q33" s="61"/>
      <c r="R33" s="61"/>
      <c r="S33" s="61"/>
      <c r="T33" s="61"/>
      <c r="U33" s="61"/>
      <c r="V33" s="61"/>
    </row>
    <row r="34" spans="2:22" x14ac:dyDescent="0.25">
      <c r="B34" s="57"/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</row>
    <row r="35" spans="2:22" x14ac:dyDescent="0.25">
      <c r="B35" s="57"/>
      <c r="C35" s="78" t="s">
        <v>98</v>
      </c>
      <c r="D35" s="61"/>
      <c r="E35" s="61"/>
      <c r="F35" s="61"/>
      <c r="G35" s="61"/>
      <c r="H35" s="61"/>
      <c r="I35" s="61"/>
      <c r="J35" s="61"/>
      <c r="K35" s="61"/>
      <c r="L35" s="61"/>
      <c r="M35" s="61"/>
      <c r="N35" s="61"/>
      <c r="O35" s="61"/>
      <c r="P35" s="61"/>
      <c r="Q35" s="61"/>
      <c r="R35" s="61"/>
      <c r="S35" s="61"/>
      <c r="T35" s="61"/>
      <c r="U35" s="61"/>
      <c r="V35" s="61"/>
    </row>
    <row r="36" spans="2:22" x14ac:dyDescent="0.25">
      <c r="B36" s="152">
        <v>3</v>
      </c>
      <c r="C36" t="s">
        <v>99</v>
      </c>
    </row>
    <row r="37" spans="2:22" x14ac:dyDescent="0.25">
      <c r="B37" s="150"/>
      <c r="C37" t="s">
        <v>100</v>
      </c>
    </row>
    <row r="39" spans="2:22" x14ac:dyDescent="0.25">
      <c r="C39" t="s">
        <v>101</v>
      </c>
    </row>
    <row r="40" spans="2:22" x14ac:dyDescent="0.25">
      <c r="C40" t="s">
        <v>102</v>
      </c>
    </row>
    <row r="41" spans="2:22" x14ac:dyDescent="0.25">
      <c r="C41" t="s">
        <v>103</v>
      </c>
    </row>
    <row r="43" spans="2:22" x14ac:dyDescent="0.25">
      <c r="C43" t="s">
        <v>104</v>
      </c>
      <c r="D43" t="s">
        <v>105</v>
      </c>
    </row>
    <row r="44" spans="2:22" x14ac:dyDescent="0.25">
      <c r="C44" t="s">
        <v>106</v>
      </c>
      <c r="D44" t="s">
        <v>107</v>
      </c>
    </row>
    <row r="45" spans="2:22" x14ac:dyDescent="0.25">
      <c r="C45" t="s">
        <v>108</v>
      </c>
      <c r="D45" t="s">
        <v>109</v>
      </c>
    </row>
    <row r="46" spans="2:22" x14ac:dyDescent="0.25">
      <c r="C46" t="s">
        <v>110</v>
      </c>
      <c r="D46" t="s">
        <v>111</v>
      </c>
    </row>
  </sheetData>
  <mergeCells count="3">
    <mergeCell ref="N9:Q9"/>
    <mergeCell ref="N10:Q10"/>
    <mergeCell ref="E11:E14"/>
  </mergeCells>
  <pageMargins left="0.7" right="0.7" top="0.75" bottom="0.75" header="0.3" footer="0.3"/>
  <pageSetup paperSize="8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31"/>
  <sheetViews>
    <sheetView topLeftCell="A11" workbookViewId="0">
      <selection activeCell="F21" sqref="F21"/>
    </sheetView>
  </sheetViews>
  <sheetFormatPr defaultRowHeight="15" x14ac:dyDescent="0.25"/>
  <cols>
    <col min="3" max="3" width="18.7109375" customWidth="1"/>
    <col min="4" max="4" width="19.5703125" customWidth="1"/>
    <col min="5" max="25" width="5.7109375" customWidth="1"/>
  </cols>
  <sheetData>
    <row r="1" spans="2:25" ht="16.5" thickTop="1" thickBot="1" x14ac:dyDescent="0.3">
      <c r="B1" s="110"/>
      <c r="C1" s="109"/>
      <c r="D1" s="109"/>
      <c r="E1" s="120"/>
      <c r="F1" s="109" t="s">
        <v>18</v>
      </c>
      <c r="G1" s="109"/>
      <c r="H1" s="109"/>
      <c r="I1" s="109"/>
      <c r="J1" s="124"/>
      <c r="K1" s="125"/>
      <c r="L1" s="123" t="s">
        <v>112</v>
      </c>
      <c r="M1" s="124"/>
      <c r="N1" s="124"/>
      <c r="O1" s="124"/>
      <c r="P1" s="124"/>
      <c r="Q1" s="125"/>
      <c r="V1" s="61"/>
    </row>
    <row r="2" spans="2:25" ht="15.75" thickBot="1" x14ac:dyDescent="0.3">
      <c r="B2" s="112"/>
      <c r="C2" s="113"/>
      <c r="D2" s="113"/>
      <c r="E2" s="121"/>
      <c r="F2" s="119" t="s">
        <v>2</v>
      </c>
      <c r="G2" s="119"/>
      <c r="H2" s="119"/>
      <c r="I2" s="119"/>
      <c r="J2" s="119"/>
      <c r="K2" s="127"/>
      <c r="L2" s="126" t="s">
        <v>82</v>
      </c>
      <c r="M2" s="119"/>
      <c r="N2" s="119"/>
      <c r="O2" s="119"/>
      <c r="P2" s="119"/>
      <c r="Q2" s="127"/>
      <c r="V2" s="61"/>
    </row>
    <row r="3" spans="2:25" ht="15.75" thickBot="1" x14ac:dyDescent="0.3">
      <c r="B3" s="112"/>
      <c r="C3" s="113"/>
      <c r="D3" s="113"/>
      <c r="E3" s="121"/>
      <c r="F3" s="119" t="s">
        <v>4</v>
      </c>
      <c r="G3" s="119"/>
      <c r="H3" s="119"/>
      <c r="I3" s="119"/>
      <c r="J3" s="119"/>
      <c r="K3" s="118"/>
      <c r="L3" s="126" t="s">
        <v>113</v>
      </c>
      <c r="M3" s="119"/>
      <c r="N3" s="119"/>
      <c r="O3" s="119"/>
      <c r="P3" s="119"/>
      <c r="Q3" s="127"/>
      <c r="V3" s="61"/>
    </row>
    <row r="4" spans="2:25" ht="15.75" thickBot="1" x14ac:dyDescent="0.3">
      <c r="B4" s="112"/>
      <c r="C4" s="113"/>
      <c r="D4" s="113"/>
      <c r="E4" s="121"/>
      <c r="F4" s="119" t="s">
        <v>114</v>
      </c>
      <c r="G4" s="119"/>
      <c r="H4" s="119"/>
      <c r="I4" s="119"/>
      <c r="J4" s="117"/>
      <c r="K4" s="118"/>
      <c r="L4" s="126" t="s">
        <v>7</v>
      </c>
      <c r="M4" s="119"/>
      <c r="N4" s="119"/>
      <c r="O4" s="119"/>
      <c r="P4" s="119"/>
      <c r="Q4" s="127"/>
      <c r="V4" s="61"/>
    </row>
    <row r="5" spans="2:25" ht="15.75" thickBot="1" x14ac:dyDescent="0.3">
      <c r="B5" s="112"/>
      <c r="C5" s="113"/>
      <c r="D5" s="113"/>
      <c r="E5" s="121"/>
      <c r="F5" s="117" t="s">
        <v>8</v>
      </c>
      <c r="G5" s="117"/>
      <c r="H5" s="117"/>
      <c r="I5" s="118"/>
      <c r="L5" s="126" t="s">
        <v>9</v>
      </c>
      <c r="M5" s="119"/>
      <c r="N5" s="119"/>
      <c r="O5" s="119"/>
      <c r="P5" s="119"/>
      <c r="Q5" s="127"/>
      <c r="V5" s="61"/>
    </row>
    <row r="6" spans="2:25" ht="15.75" thickBot="1" x14ac:dyDescent="0.3">
      <c r="B6" s="112"/>
      <c r="C6" s="113"/>
      <c r="D6" s="113"/>
      <c r="E6" s="121"/>
      <c r="F6" s="117" t="s">
        <v>10</v>
      </c>
      <c r="G6" s="117"/>
      <c r="H6" s="117"/>
      <c r="I6" s="118"/>
      <c r="J6" s="126"/>
      <c r="K6" s="127"/>
      <c r="L6" s="119"/>
      <c r="M6" s="119"/>
      <c r="N6" s="119"/>
      <c r="O6" s="119"/>
      <c r="P6" s="119"/>
      <c r="Q6" s="127"/>
      <c r="V6" s="65"/>
    </row>
    <row r="7" spans="2:25" ht="15.75" thickBot="1" x14ac:dyDescent="0.3">
      <c r="B7" s="114"/>
      <c r="C7" s="115"/>
      <c r="D7" s="115"/>
      <c r="E7" s="122"/>
      <c r="F7" s="115"/>
      <c r="G7" s="115"/>
      <c r="H7" s="115"/>
      <c r="I7" s="115"/>
      <c r="J7" s="128"/>
      <c r="K7" s="129"/>
      <c r="L7" s="115"/>
      <c r="M7" s="115"/>
      <c r="N7" s="115"/>
      <c r="O7" s="115"/>
      <c r="P7" s="115"/>
      <c r="Q7" s="116"/>
      <c r="V7" s="76"/>
    </row>
    <row r="8" spans="2:25" ht="16.5" thickTop="1" thickBot="1" x14ac:dyDescent="0.3">
      <c r="V8" s="61"/>
    </row>
    <row r="9" spans="2:25" x14ac:dyDescent="0.25">
      <c r="B9" s="81"/>
      <c r="C9" s="82" t="s">
        <v>17</v>
      </c>
      <c r="D9" s="94" t="s">
        <v>18</v>
      </c>
      <c r="E9" s="83"/>
      <c r="F9" s="84"/>
      <c r="G9" s="84"/>
      <c r="H9" s="84"/>
      <c r="I9" s="84"/>
      <c r="J9" s="84"/>
      <c r="K9" s="82" t="s">
        <v>83</v>
      </c>
      <c r="L9" s="85"/>
      <c r="M9" s="85"/>
      <c r="N9" s="220">
        <v>42893</v>
      </c>
      <c r="O9" s="221"/>
      <c r="P9" s="221"/>
      <c r="Q9" s="221"/>
      <c r="R9" s="61"/>
      <c r="S9" s="61"/>
      <c r="T9" s="61"/>
      <c r="U9" s="61"/>
      <c r="V9" s="61"/>
    </row>
    <row r="10" spans="2:25" x14ac:dyDescent="0.25">
      <c r="B10" s="86"/>
      <c r="C10" s="58" t="s">
        <v>115</v>
      </c>
      <c r="D10" s="94" t="s">
        <v>14</v>
      </c>
      <c r="E10" s="77"/>
      <c r="F10" s="76"/>
      <c r="G10" s="76"/>
      <c r="H10" s="76"/>
      <c r="I10" s="76"/>
      <c r="J10" s="76"/>
      <c r="K10" s="58" t="s">
        <v>85</v>
      </c>
      <c r="L10" s="62"/>
      <c r="M10" s="62"/>
      <c r="N10" s="220">
        <v>42906</v>
      </c>
      <c r="O10" s="221"/>
      <c r="P10" s="221"/>
      <c r="Q10" s="221"/>
      <c r="R10" s="61"/>
      <c r="S10" s="61"/>
      <c r="T10" s="61"/>
      <c r="U10" s="61"/>
      <c r="V10" s="61"/>
    </row>
    <row r="11" spans="2:25" x14ac:dyDescent="0.25">
      <c r="B11" s="86"/>
      <c r="C11" s="76"/>
      <c r="D11" s="76"/>
      <c r="E11" s="222" t="s">
        <v>116</v>
      </c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6"/>
      <c r="Q11" s="87"/>
      <c r="R11" s="61"/>
      <c r="S11" s="61"/>
      <c r="T11" s="61"/>
      <c r="U11" s="61"/>
      <c r="V11" s="61"/>
    </row>
    <row r="12" spans="2:25" x14ac:dyDescent="0.25">
      <c r="B12" s="86"/>
      <c r="C12" s="76"/>
      <c r="D12" s="76"/>
      <c r="E12" s="222"/>
      <c r="F12" s="76"/>
      <c r="G12" s="76"/>
      <c r="H12" s="76"/>
      <c r="I12" s="76"/>
      <c r="J12" s="76"/>
      <c r="K12" s="76"/>
      <c r="L12" s="76"/>
      <c r="M12" s="76"/>
      <c r="N12" s="76"/>
      <c r="O12" s="76"/>
      <c r="P12" s="76"/>
      <c r="Q12" s="87"/>
      <c r="R12" s="61"/>
      <c r="S12" s="61"/>
      <c r="T12" s="61"/>
      <c r="U12" s="61"/>
      <c r="V12" s="61"/>
    </row>
    <row r="13" spans="2:25" x14ac:dyDescent="0.25">
      <c r="B13" s="86"/>
      <c r="C13" s="76"/>
      <c r="D13" s="76"/>
      <c r="E13" s="222"/>
      <c r="F13" s="77" t="s">
        <v>87</v>
      </c>
      <c r="G13" s="76"/>
      <c r="H13" s="76"/>
      <c r="I13" s="76"/>
      <c r="J13" s="76"/>
      <c r="K13" s="76"/>
      <c r="L13" s="76"/>
      <c r="M13" s="76"/>
      <c r="N13" s="76"/>
      <c r="O13" s="76"/>
      <c r="P13" s="76"/>
      <c r="Q13" s="87"/>
      <c r="R13" s="61"/>
      <c r="S13" s="61"/>
      <c r="T13" s="61"/>
      <c r="U13" s="61"/>
      <c r="V13" s="61"/>
    </row>
    <row r="14" spans="2:25" ht="15.75" thickBot="1" x14ac:dyDescent="0.3">
      <c r="B14" s="88" t="s">
        <v>88</v>
      </c>
      <c r="C14" s="64" t="s">
        <v>89</v>
      </c>
      <c r="D14" s="64" t="s">
        <v>117</v>
      </c>
      <c r="E14" s="225"/>
      <c r="F14" s="64">
        <v>1</v>
      </c>
      <c r="G14" s="64">
        <v>2</v>
      </c>
      <c r="H14" s="64">
        <v>3</v>
      </c>
      <c r="I14" s="64">
        <v>4</v>
      </c>
      <c r="J14" s="64">
        <v>5</v>
      </c>
      <c r="K14" s="64">
        <v>6</v>
      </c>
      <c r="L14" s="64">
        <v>7</v>
      </c>
      <c r="M14" s="64">
        <v>8</v>
      </c>
      <c r="N14" s="64">
        <v>9</v>
      </c>
      <c r="O14" s="64">
        <v>10</v>
      </c>
      <c r="P14" s="64">
        <v>11</v>
      </c>
      <c r="Q14" s="89">
        <v>12</v>
      </c>
      <c r="R14" s="65">
        <v>13</v>
      </c>
      <c r="S14" s="65">
        <v>14</v>
      </c>
      <c r="T14" s="65">
        <v>15</v>
      </c>
      <c r="U14" s="65">
        <v>16</v>
      </c>
      <c r="V14" s="153">
        <v>17</v>
      </c>
      <c r="W14" s="146">
        <v>18</v>
      </c>
      <c r="X14" s="146">
        <v>19</v>
      </c>
      <c r="Y14" s="146">
        <v>20</v>
      </c>
    </row>
    <row r="15" spans="2:25" ht="15.75" thickTop="1" x14ac:dyDescent="0.25">
      <c r="B15" s="90"/>
      <c r="C15" s="67" t="s">
        <v>118</v>
      </c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107"/>
      <c r="R15" s="73"/>
      <c r="S15" s="73"/>
      <c r="T15" s="73"/>
      <c r="U15" s="108"/>
      <c r="V15" s="73"/>
      <c r="W15" s="136"/>
      <c r="X15" s="136"/>
      <c r="Y15" s="136"/>
    </row>
    <row r="16" spans="2:25" x14ac:dyDescent="0.25">
      <c r="B16" s="91">
        <v>1</v>
      </c>
      <c r="C16" s="92" t="str">
        <f>[1]begroting!B11</f>
        <v>Uitzetten/inmeten</v>
      </c>
      <c r="D16" s="93" t="str">
        <f>[1]begroting!J11</f>
        <v>Laser</v>
      </c>
      <c r="E16" s="73">
        <v>4</v>
      </c>
      <c r="F16" s="73">
        <v>4</v>
      </c>
      <c r="G16" s="73"/>
      <c r="H16" s="73"/>
      <c r="I16" s="73"/>
      <c r="J16" s="73"/>
      <c r="K16" s="73"/>
      <c r="L16" s="73"/>
      <c r="M16" s="73"/>
      <c r="N16" s="73"/>
      <c r="O16" s="73"/>
      <c r="P16" s="73"/>
      <c r="Q16" s="108"/>
      <c r="R16" s="73"/>
      <c r="S16" s="73"/>
      <c r="T16" s="73"/>
      <c r="U16" s="108"/>
      <c r="V16" s="73"/>
      <c r="W16" s="136"/>
      <c r="X16" s="136"/>
      <c r="Y16" s="136"/>
    </row>
    <row r="17" spans="2:25" x14ac:dyDescent="0.25">
      <c r="B17" s="91">
        <v>2</v>
      </c>
      <c r="C17" s="92" t="str">
        <f>[1]begroting!B12</f>
        <v>Grondwerk</v>
      </c>
      <c r="D17" s="93" t="s">
        <v>119</v>
      </c>
      <c r="E17" s="73">
        <v>16</v>
      </c>
      <c r="F17" s="73">
        <v>4</v>
      </c>
      <c r="G17" s="73">
        <v>8</v>
      </c>
      <c r="H17" s="73">
        <v>4</v>
      </c>
      <c r="I17" s="73"/>
      <c r="J17" s="73"/>
      <c r="K17" s="73"/>
      <c r="L17" s="73"/>
      <c r="M17" s="73"/>
      <c r="N17" s="73"/>
      <c r="O17" s="73"/>
      <c r="P17" s="73"/>
      <c r="Q17" s="108"/>
      <c r="R17" s="73"/>
      <c r="S17" s="73"/>
      <c r="T17" s="73"/>
      <c r="U17" s="108"/>
      <c r="V17" s="73"/>
      <c r="W17" s="136"/>
      <c r="X17" s="136"/>
      <c r="Y17" s="136"/>
    </row>
    <row r="18" spans="2:25" x14ac:dyDescent="0.25">
      <c r="B18" s="91"/>
      <c r="C18" s="92"/>
      <c r="D18" s="93" t="s">
        <v>120</v>
      </c>
      <c r="E18" s="73">
        <v>8</v>
      </c>
      <c r="F18" s="73"/>
      <c r="G18" s="73"/>
      <c r="H18" s="73">
        <v>4</v>
      </c>
      <c r="I18" s="73"/>
      <c r="J18" s="73"/>
      <c r="K18" s="73"/>
      <c r="L18" s="73"/>
      <c r="M18" s="73"/>
      <c r="N18" s="73"/>
      <c r="O18" s="73"/>
      <c r="P18" s="73"/>
      <c r="Q18" s="108"/>
      <c r="R18" s="73"/>
      <c r="S18" s="73"/>
      <c r="T18" s="73"/>
      <c r="U18" s="108"/>
      <c r="V18" s="73"/>
      <c r="W18" s="136"/>
      <c r="X18" s="136"/>
      <c r="Y18" s="136"/>
    </row>
    <row r="19" spans="2:25" x14ac:dyDescent="0.25">
      <c r="B19" s="91">
        <v>3</v>
      </c>
      <c r="C19" s="92" t="s">
        <v>44</v>
      </c>
      <c r="D19" s="93" t="s">
        <v>42</v>
      </c>
      <c r="E19" s="73">
        <v>3</v>
      </c>
      <c r="F19" s="73"/>
      <c r="G19" s="73">
        <v>1</v>
      </c>
      <c r="H19" s="73">
        <v>1</v>
      </c>
      <c r="I19" s="73">
        <v>1</v>
      </c>
      <c r="J19" s="73"/>
      <c r="K19" s="73"/>
      <c r="L19" s="73"/>
      <c r="M19" s="73"/>
      <c r="N19" s="73"/>
      <c r="O19" s="73"/>
      <c r="P19" s="73"/>
      <c r="Q19" s="108"/>
      <c r="R19" s="73"/>
      <c r="S19" s="73"/>
      <c r="T19" s="73"/>
      <c r="U19" s="108"/>
      <c r="V19" s="73"/>
      <c r="W19" s="136"/>
      <c r="X19" s="136"/>
      <c r="Y19" s="136"/>
    </row>
    <row r="20" spans="2:25" x14ac:dyDescent="0.25">
      <c r="B20" s="91">
        <v>4</v>
      </c>
      <c r="C20" s="92" t="s">
        <v>121</v>
      </c>
      <c r="D20" s="93" t="s">
        <v>122</v>
      </c>
      <c r="E20" s="73">
        <v>4</v>
      </c>
      <c r="F20" s="73"/>
      <c r="G20" s="73"/>
      <c r="H20" s="73"/>
      <c r="I20" s="73">
        <v>1</v>
      </c>
      <c r="J20" s="73">
        <v>1</v>
      </c>
      <c r="K20" s="73">
        <v>1</v>
      </c>
      <c r="L20" s="73">
        <v>1</v>
      </c>
      <c r="M20" s="73"/>
      <c r="N20" s="73"/>
      <c r="O20" s="73"/>
      <c r="P20" s="73"/>
      <c r="Q20" s="108"/>
      <c r="R20" s="73"/>
      <c r="S20" s="73"/>
      <c r="T20" s="73"/>
      <c r="U20" s="108"/>
      <c r="V20" s="73"/>
      <c r="W20" s="136"/>
      <c r="X20" s="136"/>
      <c r="Y20" s="136"/>
    </row>
    <row r="21" spans="2:25" x14ac:dyDescent="0.25">
      <c r="B21" s="91"/>
      <c r="C21" s="92"/>
      <c r="D21" s="93" t="s">
        <v>42</v>
      </c>
      <c r="E21" s="73">
        <v>3</v>
      </c>
      <c r="F21" s="73"/>
      <c r="G21" s="73"/>
      <c r="H21" s="73"/>
      <c r="I21" s="73">
        <v>1</v>
      </c>
      <c r="J21" s="73">
        <v>1</v>
      </c>
      <c r="K21" s="73">
        <v>1</v>
      </c>
      <c r="L21" s="73"/>
      <c r="M21" s="73"/>
      <c r="N21" s="73"/>
      <c r="O21" s="73"/>
      <c r="P21" s="73"/>
      <c r="Q21" s="108"/>
      <c r="R21" s="73"/>
      <c r="S21" s="73"/>
      <c r="T21" s="73"/>
      <c r="U21" s="108"/>
      <c r="V21" s="73"/>
      <c r="W21" s="136"/>
      <c r="X21" s="136"/>
      <c r="Y21" s="136"/>
    </row>
    <row r="22" spans="2:25" x14ac:dyDescent="0.25">
      <c r="B22" s="91">
        <v>5</v>
      </c>
      <c r="C22" s="92" t="s">
        <v>41</v>
      </c>
      <c r="D22" s="93" t="s">
        <v>48</v>
      </c>
      <c r="E22" s="73">
        <v>16</v>
      </c>
      <c r="F22" s="73"/>
      <c r="G22" s="73"/>
      <c r="H22" s="73"/>
      <c r="I22" s="73"/>
      <c r="J22" s="73"/>
      <c r="K22" s="73"/>
      <c r="L22" s="73"/>
      <c r="M22" s="73">
        <v>8</v>
      </c>
      <c r="N22" s="73">
        <v>8</v>
      </c>
      <c r="O22" s="73"/>
      <c r="P22" s="73"/>
      <c r="Q22" s="108"/>
      <c r="R22" s="73"/>
      <c r="S22" s="73"/>
      <c r="T22" s="73"/>
      <c r="U22" s="108"/>
      <c r="V22" s="73"/>
      <c r="W22" s="136"/>
      <c r="X22" s="136"/>
      <c r="Y22" s="136"/>
    </row>
    <row r="23" spans="2:25" x14ac:dyDescent="0.25">
      <c r="B23" s="91">
        <v>7</v>
      </c>
      <c r="C23" s="92" t="s">
        <v>123</v>
      </c>
      <c r="D23" s="93" t="s">
        <v>119</v>
      </c>
      <c r="E23" s="73">
        <v>4</v>
      </c>
      <c r="F23" s="73"/>
      <c r="G23" s="73"/>
      <c r="H23" s="73"/>
      <c r="I23" s="73"/>
      <c r="J23" s="73"/>
      <c r="K23" s="73"/>
      <c r="L23" s="73"/>
      <c r="M23" s="73"/>
      <c r="N23" s="73"/>
      <c r="O23" s="73">
        <v>4</v>
      </c>
      <c r="P23" s="73"/>
      <c r="Q23" s="108"/>
      <c r="R23" s="73"/>
      <c r="S23" s="73"/>
      <c r="T23" s="73"/>
      <c r="U23" s="108"/>
      <c r="V23" s="73"/>
      <c r="W23" s="136"/>
      <c r="X23" s="136"/>
      <c r="Y23" s="136"/>
    </row>
    <row r="24" spans="2:25" x14ac:dyDescent="0.25">
      <c r="B24" s="91">
        <v>8</v>
      </c>
      <c r="C24" s="92" t="s">
        <v>55</v>
      </c>
      <c r="D24" s="93" t="s">
        <v>119</v>
      </c>
      <c r="E24" s="73">
        <v>2</v>
      </c>
      <c r="F24" s="73"/>
      <c r="G24" s="73"/>
      <c r="H24" s="73"/>
      <c r="I24" s="73"/>
      <c r="J24" s="73"/>
      <c r="K24" s="73"/>
      <c r="L24" s="73"/>
      <c r="M24" s="73"/>
      <c r="N24" s="73"/>
      <c r="O24" s="73">
        <v>2</v>
      </c>
      <c r="P24" s="73"/>
      <c r="Q24" s="108"/>
      <c r="R24" s="73"/>
      <c r="S24" s="73"/>
      <c r="T24" s="73"/>
      <c r="U24" s="108"/>
      <c r="V24" s="73"/>
      <c r="W24" s="136"/>
      <c r="X24" s="136"/>
      <c r="Y24" s="136"/>
    </row>
    <row r="25" spans="2:25" x14ac:dyDescent="0.25">
      <c r="B25" s="91"/>
      <c r="C25" s="92"/>
      <c r="D25" s="93" t="s">
        <v>50</v>
      </c>
      <c r="E25" s="73">
        <v>8</v>
      </c>
      <c r="F25" s="73"/>
      <c r="G25" s="73"/>
      <c r="H25" s="73"/>
      <c r="I25" s="73"/>
      <c r="J25" s="73"/>
      <c r="K25" s="73"/>
      <c r="L25" s="73"/>
      <c r="M25" s="73"/>
      <c r="N25" s="73"/>
      <c r="O25" s="73">
        <v>2</v>
      </c>
      <c r="P25" s="73">
        <v>6</v>
      </c>
      <c r="Q25" s="108"/>
      <c r="R25" s="73"/>
      <c r="S25" s="73"/>
      <c r="T25" s="73"/>
      <c r="U25" s="108"/>
      <c r="V25" s="73"/>
      <c r="W25" s="136"/>
      <c r="X25" s="136"/>
      <c r="Y25" s="136"/>
    </row>
    <row r="26" spans="2:25" x14ac:dyDescent="0.25">
      <c r="B26" s="91">
        <v>9</v>
      </c>
      <c r="C26" s="92" t="str">
        <f>[1]begroting!B19</f>
        <v>Gazon</v>
      </c>
      <c r="D26" s="93" t="str">
        <f>[1]begroting!J19</f>
        <v>Frees</v>
      </c>
      <c r="E26" s="73">
        <v>4</v>
      </c>
      <c r="F26" s="73"/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108">
        <v>4</v>
      </c>
      <c r="R26" s="73"/>
      <c r="S26" s="73"/>
      <c r="T26" s="73"/>
      <c r="U26" s="108"/>
      <c r="V26" s="73"/>
      <c r="W26" s="136"/>
      <c r="X26" s="136"/>
      <c r="Y26" s="136"/>
    </row>
    <row r="27" spans="2:25" x14ac:dyDescent="0.25">
      <c r="B27" s="91">
        <v>10</v>
      </c>
      <c r="C27" s="92" t="s">
        <v>59</v>
      </c>
      <c r="D27" s="93">
        <f>[1]begroting!J20</f>
        <v>0</v>
      </c>
      <c r="E27" s="73">
        <f>[1]begroting!K20</f>
        <v>0</v>
      </c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108"/>
      <c r="R27" s="73"/>
      <c r="S27" s="73"/>
      <c r="T27" s="73"/>
      <c r="U27" s="108"/>
      <c r="V27" s="73"/>
      <c r="W27" s="136"/>
      <c r="X27" s="136"/>
      <c r="Y27" s="136"/>
    </row>
    <row r="28" spans="2:25" x14ac:dyDescent="0.25">
      <c r="B28" s="91"/>
      <c r="C28" s="92"/>
      <c r="D28" s="9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108"/>
      <c r="R28" s="73"/>
      <c r="S28" s="73"/>
      <c r="T28" s="73"/>
      <c r="U28" s="108"/>
      <c r="V28" s="73"/>
      <c r="W28" s="136"/>
      <c r="X28" s="136"/>
      <c r="Y28" s="136"/>
    </row>
    <row r="29" spans="2:25" x14ac:dyDescent="0.25">
      <c r="B29" s="65"/>
      <c r="C29" s="76"/>
      <c r="D29" s="77"/>
      <c r="E29" s="76"/>
      <c r="F29" s="76"/>
      <c r="G29" s="76"/>
      <c r="H29" s="76"/>
      <c r="I29" s="76"/>
      <c r="J29" s="76"/>
      <c r="K29" s="76"/>
      <c r="L29" s="76"/>
      <c r="M29" s="76"/>
      <c r="N29" s="76"/>
      <c r="O29" s="76"/>
      <c r="P29" s="76"/>
      <c r="Q29" s="76"/>
      <c r="R29" s="61"/>
      <c r="S29" s="61"/>
      <c r="T29" s="61"/>
      <c r="U29" s="61"/>
    </row>
    <row r="30" spans="2:25" x14ac:dyDescent="0.25">
      <c r="B30" s="65"/>
      <c r="C30" s="76"/>
      <c r="D30" s="76"/>
      <c r="E30" s="100">
        <f>SUM(E16:E29)</f>
        <v>72</v>
      </c>
      <c r="F30" s="76"/>
      <c r="G30" s="76"/>
      <c r="H30" s="76"/>
      <c r="I30" s="76"/>
      <c r="J30" s="76"/>
      <c r="K30" s="76"/>
      <c r="L30" s="76"/>
      <c r="M30" s="76"/>
      <c r="N30" s="76"/>
      <c r="O30" s="76"/>
      <c r="P30" s="76"/>
      <c r="Q30" s="76"/>
      <c r="R30" s="61"/>
      <c r="S30" s="61"/>
      <c r="T30" s="61"/>
      <c r="U30" s="61"/>
    </row>
    <row r="31" spans="2:25" x14ac:dyDescent="0.25">
      <c r="B31" s="57"/>
      <c r="C31" s="78" t="s">
        <v>98</v>
      </c>
      <c r="D31" s="80"/>
      <c r="E31" s="79"/>
      <c r="F31" s="61"/>
      <c r="G31" s="61"/>
      <c r="H31" s="61"/>
      <c r="I31" s="61"/>
      <c r="J31" s="61"/>
      <c r="K31" s="61"/>
      <c r="L31" s="61"/>
      <c r="M31" s="61"/>
      <c r="N31" s="61"/>
      <c r="O31" s="61"/>
      <c r="P31" s="61"/>
      <c r="Q31" s="61"/>
      <c r="R31" s="61"/>
      <c r="S31" s="61"/>
      <c r="T31" s="61"/>
      <c r="U31" s="61"/>
    </row>
  </sheetData>
  <mergeCells count="3">
    <mergeCell ref="N9:Q9"/>
    <mergeCell ref="N10:Q10"/>
    <mergeCell ref="E11:E14"/>
  </mergeCells>
  <pageMargins left="0.7" right="0.7" top="0.75" bottom="0.75" header="0.3" footer="0.3"/>
  <pageSetup paperSize="8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7"/>
  <sheetViews>
    <sheetView workbookViewId="0">
      <selection activeCell="G9" sqref="G9"/>
    </sheetView>
  </sheetViews>
  <sheetFormatPr defaultRowHeight="15" x14ac:dyDescent="0.25"/>
  <cols>
    <col min="3" max="3" width="16.7109375" customWidth="1"/>
    <col min="4" max="4" width="13.5703125" customWidth="1"/>
  </cols>
  <sheetData>
    <row r="1" spans="2:19" ht="16.5" thickTop="1" thickBot="1" x14ac:dyDescent="0.3">
      <c r="B1" s="110"/>
      <c r="C1" s="109"/>
      <c r="D1" s="109"/>
      <c r="E1" s="120"/>
      <c r="F1" s="109" t="s">
        <v>0</v>
      </c>
      <c r="G1" s="109"/>
      <c r="H1" s="109"/>
      <c r="I1" s="111"/>
      <c r="J1" s="123" t="s">
        <v>112</v>
      </c>
      <c r="K1" s="124"/>
      <c r="L1" s="124"/>
      <c r="M1" s="124"/>
      <c r="N1" s="124"/>
      <c r="O1" s="124"/>
      <c r="P1" s="124"/>
      <c r="Q1" s="125"/>
      <c r="R1" s="61"/>
      <c r="S1" s="61"/>
    </row>
    <row r="2" spans="2:19" ht="15.75" thickBot="1" x14ac:dyDescent="0.3">
      <c r="B2" s="112"/>
      <c r="C2" s="113"/>
      <c r="D2" s="113"/>
      <c r="E2" s="121"/>
      <c r="F2" s="119" t="s">
        <v>2</v>
      </c>
      <c r="G2" s="119"/>
      <c r="H2" s="119"/>
      <c r="I2" s="119"/>
      <c r="J2" s="126" t="s">
        <v>82</v>
      </c>
      <c r="K2" s="119"/>
      <c r="L2" s="119"/>
      <c r="M2" s="119"/>
      <c r="N2" s="119"/>
      <c r="O2" s="119"/>
      <c r="P2" s="119"/>
      <c r="Q2" s="127"/>
      <c r="R2" s="61"/>
      <c r="S2" s="61"/>
    </row>
    <row r="3" spans="2:19" ht="15.75" thickBot="1" x14ac:dyDescent="0.3">
      <c r="B3" s="112"/>
      <c r="C3" s="113"/>
      <c r="D3" s="113"/>
      <c r="E3" s="121"/>
      <c r="F3" s="119" t="s">
        <v>4</v>
      </c>
      <c r="G3" s="119"/>
      <c r="H3" s="119"/>
      <c r="I3" s="119"/>
      <c r="J3" s="126" t="s">
        <v>113</v>
      </c>
      <c r="K3" s="119"/>
      <c r="L3" s="119"/>
      <c r="M3" s="119"/>
      <c r="N3" s="119"/>
      <c r="O3" s="119"/>
      <c r="P3" s="119"/>
      <c r="Q3" s="127"/>
      <c r="R3" s="61"/>
      <c r="S3" s="61"/>
    </row>
    <row r="4" spans="2:19" ht="15.75" thickBot="1" x14ac:dyDescent="0.3">
      <c r="B4" s="112"/>
      <c r="C4" s="113"/>
      <c r="D4" s="113"/>
      <c r="E4" s="121"/>
      <c r="F4" s="119" t="s">
        <v>6</v>
      </c>
      <c r="G4" s="119"/>
      <c r="H4" s="119"/>
      <c r="I4" s="119"/>
      <c r="J4" s="126" t="s">
        <v>7</v>
      </c>
      <c r="K4" s="119"/>
      <c r="L4" s="119"/>
      <c r="M4" s="119"/>
      <c r="N4" s="119"/>
      <c r="O4" s="119"/>
      <c r="P4" s="119"/>
      <c r="Q4" s="127"/>
      <c r="R4" s="61"/>
      <c r="S4" s="61"/>
    </row>
    <row r="5" spans="2:19" ht="15.75" thickBot="1" x14ac:dyDescent="0.3">
      <c r="B5" s="112"/>
      <c r="C5" s="113"/>
      <c r="D5" s="113"/>
      <c r="E5" s="121"/>
      <c r="F5" s="117" t="s">
        <v>8</v>
      </c>
      <c r="G5" s="117"/>
      <c r="H5" s="117"/>
      <c r="I5" s="118"/>
      <c r="J5" s="126" t="s">
        <v>9</v>
      </c>
      <c r="K5" s="119"/>
      <c r="L5" s="119"/>
      <c r="M5" s="119"/>
      <c r="N5" s="119"/>
      <c r="O5" s="119"/>
      <c r="P5" s="119"/>
      <c r="Q5" s="127"/>
      <c r="R5" s="61"/>
      <c r="S5" s="61"/>
    </row>
    <row r="6" spans="2:19" ht="15.75" thickBot="1" x14ac:dyDescent="0.3">
      <c r="B6" s="112"/>
      <c r="C6" s="113"/>
      <c r="D6" s="113"/>
      <c r="E6" s="121"/>
      <c r="F6" s="117" t="s">
        <v>10</v>
      </c>
      <c r="G6" s="117"/>
      <c r="H6" s="117"/>
      <c r="I6" s="118"/>
      <c r="J6" s="126"/>
      <c r="K6" s="119"/>
      <c r="L6" s="119"/>
      <c r="M6" s="119"/>
      <c r="N6" s="119"/>
      <c r="O6" s="119"/>
      <c r="P6" s="119"/>
      <c r="Q6" s="127"/>
      <c r="R6" s="65"/>
      <c r="S6" s="65"/>
    </row>
    <row r="7" spans="2:19" ht="15.75" thickBot="1" x14ac:dyDescent="0.3">
      <c r="B7" s="114"/>
      <c r="C7" s="115"/>
      <c r="D7" s="115"/>
      <c r="E7" s="122"/>
      <c r="F7" s="115"/>
      <c r="G7" s="115"/>
      <c r="H7" s="115"/>
      <c r="I7" s="116"/>
      <c r="J7" s="114"/>
      <c r="K7" s="115"/>
      <c r="L7" s="115"/>
      <c r="M7" s="115"/>
      <c r="N7" s="115"/>
      <c r="O7" s="115"/>
      <c r="P7" s="115"/>
      <c r="Q7" s="116"/>
      <c r="R7" s="76"/>
      <c r="S7" s="76"/>
    </row>
    <row r="8" spans="2:19" ht="15.75" thickTop="1" x14ac:dyDescent="0.25">
      <c r="R8" s="61"/>
      <c r="S8" s="61"/>
    </row>
    <row r="9" spans="2:19" x14ac:dyDescent="0.25">
      <c r="B9" s="57"/>
      <c r="C9" s="58" t="s">
        <v>17</v>
      </c>
      <c r="D9" s="94" t="s">
        <v>18</v>
      </c>
      <c r="E9" s="60"/>
      <c r="F9" s="61"/>
      <c r="G9" s="61"/>
      <c r="H9" s="61"/>
      <c r="I9" s="61"/>
      <c r="J9" s="61"/>
      <c r="K9" s="58" t="s">
        <v>83</v>
      </c>
      <c r="L9" s="62"/>
      <c r="M9" s="62"/>
      <c r="N9" s="220">
        <v>42893</v>
      </c>
      <c r="O9" s="221"/>
      <c r="P9" s="221"/>
      <c r="Q9" s="221"/>
      <c r="R9" s="61"/>
      <c r="S9" s="61"/>
    </row>
    <row r="10" spans="2:19" x14ac:dyDescent="0.25">
      <c r="B10" s="57"/>
      <c r="C10" s="58" t="s">
        <v>115</v>
      </c>
      <c r="D10" s="94" t="s">
        <v>14</v>
      </c>
      <c r="E10" s="60"/>
      <c r="F10" s="61"/>
      <c r="G10" s="61"/>
      <c r="H10" s="61"/>
      <c r="I10" s="61"/>
      <c r="J10" s="61"/>
      <c r="K10" s="58" t="s">
        <v>85</v>
      </c>
      <c r="L10" s="62"/>
      <c r="M10" s="62"/>
      <c r="N10" s="220">
        <v>42906</v>
      </c>
      <c r="O10" s="221"/>
      <c r="P10" s="221"/>
      <c r="Q10" s="221"/>
      <c r="R10" s="61"/>
      <c r="S10" s="61"/>
    </row>
    <row r="11" spans="2:19" x14ac:dyDescent="0.25">
      <c r="B11" s="57"/>
      <c r="C11" s="61"/>
      <c r="D11" s="61"/>
      <c r="E11" s="222" t="s">
        <v>116</v>
      </c>
      <c r="F11" s="61"/>
      <c r="G11" s="61"/>
      <c r="H11" s="61"/>
      <c r="I11" s="61"/>
      <c r="J11" s="61"/>
      <c r="K11" s="61"/>
      <c r="L11" s="61"/>
      <c r="M11" s="61"/>
      <c r="N11" s="61"/>
      <c r="O11" s="61"/>
      <c r="P11" s="61"/>
      <c r="Q11" s="61"/>
      <c r="R11" s="61"/>
      <c r="S11" s="61"/>
    </row>
    <row r="12" spans="2:19" x14ac:dyDescent="0.25">
      <c r="B12" s="57"/>
      <c r="C12" s="61"/>
      <c r="D12" s="61"/>
      <c r="E12" s="223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</row>
    <row r="13" spans="2:19" x14ac:dyDescent="0.25">
      <c r="B13" s="57"/>
      <c r="C13" s="61"/>
      <c r="D13" s="61"/>
      <c r="E13" s="223"/>
      <c r="F13" s="60" t="s">
        <v>87</v>
      </c>
      <c r="G13" s="61"/>
      <c r="H13" s="61"/>
      <c r="I13" s="61"/>
      <c r="J13" s="61"/>
      <c r="K13" s="61"/>
      <c r="L13" s="61"/>
      <c r="M13" s="61"/>
      <c r="N13" s="61"/>
      <c r="O13" s="61"/>
      <c r="P13" s="61"/>
      <c r="Q13" s="61"/>
      <c r="R13" s="61"/>
      <c r="S13" s="61"/>
    </row>
    <row r="14" spans="2:19" ht="15.75" thickBot="1" x14ac:dyDescent="0.3">
      <c r="B14" s="64" t="s">
        <v>88</v>
      </c>
      <c r="C14" s="64" t="s">
        <v>89</v>
      </c>
      <c r="D14" s="64" t="s">
        <v>124</v>
      </c>
      <c r="E14" s="224"/>
      <c r="F14" s="64">
        <v>1</v>
      </c>
      <c r="G14" s="64">
        <v>2</v>
      </c>
      <c r="H14" s="64">
        <v>3</v>
      </c>
      <c r="I14" s="64">
        <v>4</v>
      </c>
      <c r="J14" s="64">
        <v>5</v>
      </c>
      <c r="K14" s="64">
        <v>6</v>
      </c>
      <c r="L14" s="64">
        <v>7</v>
      </c>
      <c r="M14" s="64">
        <v>8</v>
      </c>
      <c r="N14" s="64">
        <v>9</v>
      </c>
      <c r="O14" s="64">
        <v>10</v>
      </c>
      <c r="P14" s="64">
        <v>11</v>
      </c>
      <c r="Q14" s="64">
        <v>12</v>
      </c>
      <c r="R14" s="61"/>
      <c r="S14" s="61"/>
    </row>
    <row r="15" spans="2:19" ht="15.75" thickTop="1" x14ac:dyDescent="0.25">
      <c r="B15" s="66"/>
      <c r="C15" s="67" t="s">
        <v>91</v>
      </c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1"/>
      <c r="S15" s="61"/>
    </row>
    <row r="16" spans="2:19" x14ac:dyDescent="0.25">
      <c r="B16" s="70">
        <v>1</v>
      </c>
      <c r="C16" s="92" t="s">
        <v>125</v>
      </c>
      <c r="D16" s="95" t="s">
        <v>126</v>
      </c>
      <c r="E16" s="73">
        <v>24</v>
      </c>
      <c r="F16" s="73"/>
      <c r="G16" s="73"/>
      <c r="H16" s="73"/>
      <c r="I16" s="73"/>
      <c r="J16" s="73"/>
      <c r="K16" s="73" t="s">
        <v>127</v>
      </c>
      <c r="L16" s="73" t="s">
        <v>127</v>
      </c>
      <c r="M16" s="73" t="s">
        <v>127</v>
      </c>
      <c r="N16" s="73"/>
      <c r="O16" s="73"/>
      <c r="P16" s="73"/>
      <c r="Q16" s="73"/>
      <c r="R16" s="61"/>
      <c r="S16" s="61"/>
    </row>
    <row r="17" spans="2:17" x14ac:dyDescent="0.25">
      <c r="B17" s="57"/>
      <c r="C17" s="78" t="s">
        <v>98</v>
      </c>
      <c r="D17" s="80"/>
      <c r="E17" s="79" t="s">
        <v>128</v>
      </c>
      <c r="F17" s="61"/>
      <c r="G17" s="61"/>
      <c r="H17" s="61"/>
      <c r="I17" s="61"/>
      <c r="J17" s="61"/>
      <c r="K17" s="61"/>
      <c r="L17" s="61"/>
      <c r="M17" s="61"/>
      <c r="N17" s="61"/>
      <c r="O17" s="61"/>
      <c r="P17" s="61"/>
      <c r="Q17" s="61"/>
    </row>
  </sheetData>
  <mergeCells count="3">
    <mergeCell ref="N9:Q9"/>
    <mergeCell ref="N10:Q10"/>
    <mergeCell ref="E11:E14"/>
  </mergeCells>
  <pageMargins left="0.7" right="0.7" top="0.75" bottom="0.75" header="0.3" footer="0.3"/>
  <pageSetup paperSize="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Uren</vt:lpstr>
      <vt:lpstr>personeel</vt:lpstr>
      <vt:lpstr>machines</vt:lpstr>
      <vt:lpstr>derden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Albert Mouw</dc:creator>
  <cp:keywords/>
  <dc:description/>
  <cp:lastModifiedBy>laptop</cp:lastModifiedBy>
  <cp:revision/>
  <dcterms:created xsi:type="dcterms:W3CDTF">2016-04-15T12:00:51Z</dcterms:created>
  <dcterms:modified xsi:type="dcterms:W3CDTF">2017-09-19T18:40:07Z</dcterms:modified>
  <cp:category/>
  <cp:contentStatus/>
</cp:coreProperties>
</file>